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חשבות ודיווח\דוחות רגולטוריים\2025\תרומת מרכיבי השקעה של תיק נוסטרו\"/>
    </mc:Choice>
  </mc:AlternateContent>
  <xr:revisionPtr revIDLastSave="0" documentId="13_ncr:1_{35C091A1-211A-4278-A78A-3198F39CA85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'!$B$1:$Z$54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" i="2" l="1"/>
  <c r="U52" i="2"/>
  <c r="U27" i="2"/>
  <c r="Z24" i="2"/>
  <c r="V24" i="2"/>
  <c r="Y20" i="2"/>
  <c r="Z20" i="2" s="1"/>
  <c r="U20" i="2"/>
  <c r="V20" i="2" s="1"/>
  <c r="Y19" i="2"/>
  <c r="Z19" i="2" s="1"/>
  <c r="U19" i="2"/>
  <c r="V19" i="2" s="1"/>
  <c r="Y18" i="2"/>
  <c r="U18" i="2"/>
  <c r="Y17" i="2"/>
  <c r="Y16" i="2"/>
  <c r="Z16" i="2" s="1"/>
  <c r="U16" i="2"/>
  <c r="V16" i="2" s="1"/>
  <c r="Y15" i="2"/>
  <c r="Z15" i="2" s="1"/>
  <c r="U15" i="2"/>
  <c r="V15" i="2" s="1"/>
  <c r="Y14" i="2"/>
  <c r="Z14" i="2" s="1"/>
  <c r="U14" i="2"/>
  <c r="V14" i="2" s="1"/>
  <c r="Y13" i="2"/>
  <c r="Z13" i="2" s="1"/>
  <c r="U13" i="2"/>
  <c r="V13" i="2" s="1"/>
  <c r="Y12" i="2"/>
  <c r="Z12" i="2" s="1"/>
  <c r="U12" i="2"/>
  <c r="V12" i="2" s="1"/>
  <c r="Y11" i="2"/>
  <c r="Z11" i="2" s="1"/>
  <c r="U11" i="2"/>
  <c r="V11" i="2" s="1"/>
  <c r="Y10" i="2"/>
  <c r="Y9" i="2"/>
  <c r="V49" i="2"/>
  <c r="X46" i="2"/>
  <c r="W46" i="2"/>
  <c r="V45" i="2"/>
  <c r="V44" i="2"/>
  <c r="V41" i="2"/>
  <c r="V40" i="2"/>
  <c r="V39" i="2"/>
  <c r="V38" i="2"/>
  <c r="V37" i="2"/>
  <c r="V36" i="2"/>
  <c r="Z49" i="2"/>
  <c r="Z45" i="2"/>
  <c r="Z44" i="2"/>
  <c r="Z41" i="2"/>
  <c r="Z40" i="2"/>
  <c r="Z39" i="2"/>
  <c r="Z38" i="2"/>
  <c r="Z37" i="2"/>
  <c r="Z36" i="2"/>
  <c r="C20" i="2"/>
  <c r="D20" i="2" s="1"/>
  <c r="C19" i="2"/>
  <c r="D19" i="2" s="1"/>
  <c r="C18" i="2"/>
  <c r="D18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I20" i="2"/>
  <c r="J20" i="2" s="1"/>
  <c r="I19" i="2"/>
  <c r="J19" i="2" s="1"/>
  <c r="I18" i="2"/>
  <c r="J18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O20" i="2"/>
  <c r="O19" i="2"/>
  <c r="O18" i="2"/>
  <c r="O16" i="2"/>
  <c r="O15" i="2"/>
  <c r="O14" i="2"/>
  <c r="O13" i="2"/>
  <c r="O12" i="2"/>
  <c r="O11" i="2"/>
  <c r="O10" i="2"/>
  <c r="G20" i="2"/>
  <c r="H20" i="2" s="1"/>
  <c r="G19" i="2"/>
  <c r="H19" i="2" s="1"/>
  <c r="G18" i="2"/>
  <c r="H18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M20" i="2"/>
  <c r="N20" i="2" s="1"/>
  <c r="M19" i="2"/>
  <c r="N19" i="2" s="1"/>
  <c r="M18" i="2"/>
  <c r="N18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S20" i="2"/>
  <c r="S19" i="2"/>
  <c r="S18" i="2"/>
  <c r="S16" i="2"/>
  <c r="S15" i="2"/>
  <c r="S14" i="2"/>
  <c r="S13" i="2"/>
  <c r="S12" i="2"/>
  <c r="S11" i="2"/>
  <c r="S10" i="2"/>
  <c r="C17" i="2"/>
  <c r="C9" i="2"/>
  <c r="G9" i="2"/>
  <c r="G17" i="2"/>
  <c r="Y28" i="2" l="1"/>
  <c r="Y21" i="2"/>
  <c r="Y53" i="2"/>
  <c r="I17" i="2"/>
  <c r="I9" i="2"/>
  <c r="M17" i="2"/>
  <c r="M9" i="2"/>
  <c r="T49" i="2"/>
  <c r="N49" i="2"/>
  <c r="H49" i="2"/>
  <c r="T45" i="2"/>
  <c r="T44" i="2"/>
  <c r="T43" i="2"/>
  <c r="T41" i="2"/>
  <c r="T40" i="2"/>
  <c r="T39" i="2"/>
  <c r="T38" i="2"/>
  <c r="T37" i="2"/>
  <c r="T36" i="2"/>
  <c r="T35" i="2"/>
  <c r="N45" i="2"/>
  <c r="N44" i="2"/>
  <c r="N43" i="2"/>
  <c r="N41" i="2"/>
  <c r="N40" i="2"/>
  <c r="N39" i="2"/>
  <c r="N38" i="2"/>
  <c r="N37" i="2"/>
  <c r="N36" i="2"/>
  <c r="N35" i="2"/>
  <c r="H45" i="2"/>
  <c r="H44" i="2"/>
  <c r="H43" i="2"/>
  <c r="H41" i="2"/>
  <c r="H40" i="2"/>
  <c r="H39" i="2"/>
  <c r="H38" i="2"/>
  <c r="H37" i="2"/>
  <c r="H36" i="2"/>
  <c r="H35" i="2"/>
  <c r="F46" i="2"/>
  <c r="E46" i="2"/>
  <c r="D45" i="2"/>
  <c r="D44" i="2"/>
  <c r="D43" i="2"/>
  <c r="D41" i="2"/>
  <c r="D40" i="2"/>
  <c r="D39" i="2"/>
  <c r="D38" i="2"/>
  <c r="D37" i="2"/>
  <c r="D36" i="2"/>
  <c r="D35" i="2"/>
  <c r="L46" i="2"/>
  <c r="K46" i="2"/>
  <c r="J45" i="2"/>
  <c r="J44" i="2"/>
  <c r="J43" i="2"/>
  <c r="J41" i="2"/>
  <c r="J40" i="2"/>
  <c r="J39" i="2"/>
  <c r="J38" i="2"/>
  <c r="J37" i="2"/>
  <c r="J36" i="2"/>
  <c r="J35" i="2"/>
  <c r="Y29" i="2" l="1"/>
  <c r="Z18" i="2"/>
  <c r="Z10" i="2"/>
  <c r="Y23" i="2"/>
  <c r="Z17" i="2"/>
  <c r="Z9" i="2"/>
  <c r="Z21" i="2" s="1"/>
  <c r="D49" i="2"/>
  <c r="J49" i="2"/>
  <c r="P49" i="2"/>
  <c r="P45" i="2"/>
  <c r="P44" i="2"/>
  <c r="P43" i="2"/>
  <c r="P41" i="2"/>
  <c r="P40" i="2"/>
  <c r="P39" i="2"/>
  <c r="P38" i="2"/>
  <c r="P37" i="2"/>
  <c r="P36" i="2"/>
  <c r="P35" i="2"/>
  <c r="T24" i="2"/>
  <c r="N24" i="2"/>
  <c r="J24" i="2"/>
  <c r="H24" i="2"/>
  <c r="D24" i="2"/>
  <c r="P24" i="2"/>
  <c r="M28" i="2"/>
  <c r="I28" i="2"/>
  <c r="G28" i="2"/>
  <c r="C28" i="2"/>
  <c r="M27" i="2"/>
  <c r="I27" i="2"/>
  <c r="G27" i="2"/>
  <c r="C27" i="2"/>
  <c r="R46" i="2"/>
  <c r="Q46" i="2"/>
  <c r="P20" i="2"/>
  <c r="P19" i="2"/>
  <c r="P18" i="2"/>
  <c r="P16" i="2"/>
  <c r="P15" i="2"/>
  <c r="P14" i="2"/>
  <c r="P13" i="2"/>
  <c r="P12" i="2"/>
  <c r="P11" i="2"/>
  <c r="P10" i="2"/>
  <c r="M21" i="2"/>
  <c r="I21" i="2"/>
  <c r="G21" i="2"/>
  <c r="G23" i="2" s="1"/>
  <c r="G25" i="2" s="1"/>
  <c r="C21" i="2"/>
  <c r="AC7" i="1"/>
  <c r="AC8" i="1" s="1"/>
  <c r="AC9" i="1" s="1"/>
  <c r="AC10" i="1" s="1"/>
  <c r="AC11" i="1" s="1"/>
  <c r="U31" i="2"/>
  <c r="O31" i="2"/>
  <c r="I31" i="2"/>
  <c r="C31" i="2"/>
  <c r="Y25" i="2" l="1"/>
  <c r="Z23" i="2"/>
  <c r="Z25" i="2" s="1"/>
  <c r="Z28" i="2"/>
  <c r="Z27" i="2"/>
  <c r="M29" i="2"/>
  <c r="N27" i="2" s="1"/>
  <c r="I29" i="2"/>
  <c r="J27" i="2" s="1"/>
  <c r="C29" i="2"/>
  <c r="D27" i="2" s="1"/>
  <c r="M23" i="2"/>
  <c r="N9" i="2"/>
  <c r="N17" i="2"/>
  <c r="I23" i="2"/>
  <c r="J9" i="2"/>
  <c r="J17" i="2"/>
  <c r="D9" i="2"/>
  <c r="D17" i="2"/>
  <c r="C23" i="2"/>
  <c r="C25" i="2" s="1"/>
  <c r="H17" i="2"/>
  <c r="H9" i="2"/>
  <c r="H21" i="2" s="1"/>
  <c r="D28" i="2"/>
  <c r="I25" i="2"/>
  <c r="J23" i="2" s="1"/>
  <c r="J25" i="2" s="1"/>
  <c r="H23" i="2"/>
  <c r="H25" i="2" s="1"/>
  <c r="G29" i="2"/>
  <c r="H28" i="2" s="1"/>
  <c r="M25" i="2"/>
  <c r="N23" i="2" s="1"/>
  <c r="N25" i="2" s="1"/>
  <c r="D23" i="2"/>
  <c r="D25" i="2" s="1"/>
  <c r="J28" i="2"/>
  <c r="N28" i="2"/>
  <c r="H27" i="2"/>
  <c r="Z29" i="2" l="1"/>
  <c r="J21" i="2"/>
  <c r="N21" i="2"/>
  <c r="D29" i="2"/>
  <c r="N29" i="2"/>
  <c r="D21" i="2"/>
  <c r="J29" i="2"/>
  <c r="H29" i="2"/>
  <c r="C52" i="2" l="1"/>
  <c r="I52" i="2"/>
  <c r="O9" i="2"/>
  <c r="O27" i="2" l="1"/>
  <c r="O52" i="2"/>
  <c r="G52" i="2" l="1"/>
  <c r="M52" i="2"/>
  <c r="S9" i="2"/>
  <c r="S52" i="2" l="1"/>
  <c r="S27" i="2"/>
  <c r="C53" i="2" l="1"/>
  <c r="C46" i="2"/>
  <c r="O17" i="2"/>
  <c r="C48" i="2" l="1"/>
  <c r="C50" i="2" s="1"/>
  <c r="D48" i="2" s="1"/>
  <c r="D50" i="2" s="1"/>
  <c r="D34" i="2"/>
  <c r="C54" i="2"/>
  <c r="D52" i="2" s="1"/>
  <c r="D42" i="2"/>
  <c r="I53" i="2"/>
  <c r="I46" i="2"/>
  <c r="O28" i="2"/>
  <c r="O29" i="2" s="1"/>
  <c r="O21" i="2"/>
  <c r="O53" i="2"/>
  <c r="O46" i="2"/>
  <c r="G53" i="2" l="1"/>
  <c r="G46" i="2"/>
  <c r="D53" i="2"/>
  <c r="D54" i="2" s="1"/>
  <c r="D46" i="2"/>
  <c r="O48" i="2"/>
  <c r="P34" i="2"/>
  <c r="P42" i="2"/>
  <c r="O23" i="2"/>
  <c r="P9" i="2"/>
  <c r="P17" i="2"/>
  <c r="O54" i="2"/>
  <c r="P52" i="2" s="1"/>
  <c r="P28" i="2"/>
  <c r="P27" i="2"/>
  <c r="P29" i="2" s="1"/>
  <c r="I48" i="2"/>
  <c r="J34" i="2"/>
  <c r="S17" i="2"/>
  <c r="I54" i="2"/>
  <c r="J52" i="2" s="1"/>
  <c r="J42" i="2"/>
  <c r="G48" i="2" l="1"/>
  <c r="H34" i="2"/>
  <c r="G54" i="2"/>
  <c r="H52" i="2" s="1"/>
  <c r="H42" i="2"/>
  <c r="J53" i="2"/>
  <c r="J54" i="2" s="1"/>
  <c r="J46" i="2"/>
  <c r="S28" i="2"/>
  <c r="S29" i="2" s="1"/>
  <c r="S21" i="2"/>
  <c r="M53" i="2"/>
  <c r="M46" i="2"/>
  <c r="S46" i="2"/>
  <c r="S53" i="2"/>
  <c r="I50" i="2"/>
  <c r="J48" i="2" s="1"/>
  <c r="J50" i="2" s="1"/>
  <c r="P53" i="2"/>
  <c r="P54" i="2" s="1"/>
  <c r="P21" i="2"/>
  <c r="O25" i="2"/>
  <c r="P23" i="2" s="1"/>
  <c r="P25" i="2" s="1"/>
  <c r="P46" i="2"/>
  <c r="O50" i="2"/>
  <c r="P48" i="2"/>
  <c r="P50" i="2" s="1"/>
  <c r="T13" i="2" l="1"/>
  <c r="T12" i="2"/>
  <c r="T14" i="2"/>
  <c r="T11" i="2"/>
  <c r="T20" i="2"/>
  <c r="T15" i="2"/>
  <c r="T10" i="2"/>
  <c r="T19" i="2"/>
  <c r="T16" i="2"/>
  <c r="T18" i="2"/>
  <c r="S48" i="2"/>
  <c r="S50" i="2" s="1"/>
  <c r="T34" i="2"/>
  <c r="H46" i="2"/>
  <c r="H53" i="2"/>
  <c r="H54" i="2" s="1"/>
  <c r="G50" i="2"/>
  <c r="H48" i="2" s="1"/>
  <c r="H50" i="2" s="1"/>
  <c r="T42" i="2"/>
  <c r="M48" i="2"/>
  <c r="N42" i="2"/>
  <c r="N34" i="2"/>
  <c r="N46" i="2" s="1"/>
  <c r="S54" i="2"/>
  <c r="T52" i="2" s="1"/>
  <c r="M50" i="2"/>
  <c r="M54" i="2"/>
  <c r="N52" i="2" s="1"/>
  <c r="T17" i="2"/>
  <c r="S23" i="2"/>
  <c r="T9" i="2"/>
  <c r="T28" i="2"/>
  <c r="T27" i="2"/>
  <c r="T46" i="2" l="1"/>
  <c r="T29" i="2"/>
  <c r="T21" i="2"/>
  <c r="T48" i="2"/>
  <c r="N48" i="2"/>
  <c r="N50" i="2" s="1"/>
  <c r="S25" i="2"/>
  <c r="T50" i="2" s="1"/>
  <c r="N53" i="2"/>
  <c r="N54" i="2" s="1"/>
  <c r="T53" i="2"/>
  <c r="T54" i="2" s="1"/>
  <c r="T23" i="2" l="1"/>
  <c r="T25" i="2" s="1"/>
  <c r="Y46" i="2" l="1"/>
  <c r="Z43" i="2" l="1"/>
  <c r="Y52" i="2"/>
  <c r="Z34" i="2"/>
  <c r="Z35" i="2"/>
  <c r="Y54" i="2"/>
  <c r="Y48" i="2"/>
  <c r="Y50" i="2" s="1"/>
  <c r="Z48" i="2" s="1"/>
  <c r="Z50" i="2" s="1"/>
  <c r="Z42" i="2"/>
  <c r="Z46" i="2" s="1"/>
  <c r="Z53" i="2" l="1"/>
  <c r="Z52" i="2"/>
  <c r="Z54" i="2" s="1"/>
  <c r="U9" i="2" l="1"/>
  <c r="U17" i="2" l="1"/>
  <c r="U53" i="2"/>
  <c r="U28" i="2" l="1"/>
  <c r="U54" i="2"/>
  <c r="V52" i="2" l="1"/>
  <c r="V53" i="2"/>
  <c r="U29" i="2"/>
  <c r="V54" i="2" l="1"/>
  <c r="V27" i="2"/>
  <c r="V28" i="2"/>
  <c r="V29" i="2" s="1"/>
  <c r="U46" i="2" l="1"/>
  <c r="U10" i="2"/>
  <c r="V35" i="2" l="1"/>
  <c r="V43" i="2"/>
  <c r="U48" i="2"/>
  <c r="U50" i="2" s="1"/>
  <c r="V48" i="2" s="1"/>
  <c r="V50" i="2" s="1"/>
  <c r="V34" i="2"/>
  <c r="V42" i="2"/>
  <c r="U21" i="2"/>
  <c r="V10" i="2" l="1"/>
  <c r="V18" i="2"/>
  <c r="U23" i="2"/>
  <c r="U25" i="2" s="1"/>
  <c r="V23" i="2" s="1"/>
  <c r="V25" i="2" s="1"/>
  <c r="V9" i="2"/>
  <c r="V17" i="2"/>
  <c r="V46" i="2"/>
  <c r="V21" i="2" l="1"/>
</calcChain>
</file>

<file path=xl/sharedStrings.xml><?xml version="1.0" encoding="utf-8"?>
<sst xmlns="http://schemas.openxmlformats.org/spreadsheetml/2006/main" count="244" uniqueCount="39">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</sst>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69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165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5" fontId="4" fillId="3" borderId="2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4" fontId="6" fillId="2" borderId="4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5" fontId="6" fillId="3" borderId="5" xfId="1" applyNumberFormat="1" applyFont="1" applyFill="1" applyBorder="1" applyAlignment="1">
      <alignment horizontal="right"/>
    </xf>
    <xf numFmtId="165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4" fontId="6" fillId="2" borderId="7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4" fontId="6" fillId="3" borderId="7" xfId="1" applyNumberFormat="1" applyFont="1" applyFill="1" applyBorder="1" applyAlignment="1">
      <alignment horizontal="right"/>
    </xf>
    <xf numFmtId="165" fontId="6" fillId="3" borderId="8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4" fontId="8" fillId="2" borderId="1" xfId="4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4" fontId="8" fillId="2" borderId="13" xfId="4" applyNumberFormat="1" applyFont="1" applyFill="1" applyBorder="1" applyAlignment="1">
      <alignment horizontal="right" vertical="center"/>
    </xf>
    <xf numFmtId="164" fontId="8" fillId="3" borderId="1" xfId="4" applyNumberFormat="1" applyFont="1" applyFill="1" applyBorder="1" applyAlignment="1">
      <alignment horizontal="right" vertical="center"/>
    </xf>
    <xf numFmtId="165" fontId="8" fillId="3" borderId="3" xfId="1" applyNumberFormat="1" applyFont="1" applyFill="1" applyBorder="1" applyAlignment="1">
      <alignment horizontal="right" vertical="center"/>
    </xf>
    <xf numFmtId="164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4" fontId="6" fillId="2" borderId="4" xfId="4" applyNumberFormat="1" applyFont="1" applyFill="1" applyBorder="1" applyAlignment="1">
      <alignment horizontal="right"/>
    </xf>
    <xf numFmtId="164" fontId="6" fillId="2" borderId="15" xfId="1" applyNumberFormat="1" applyFont="1" applyFill="1" applyBorder="1" applyAlignment="1">
      <alignment horizontal="right"/>
    </xf>
    <xf numFmtId="164" fontId="6" fillId="3" borderId="4" xfId="4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4" fontId="6" fillId="2" borderId="7" xfId="4" applyNumberFormat="1" applyFont="1" applyFill="1" applyBorder="1" applyAlignment="1">
      <alignment horizontal="right"/>
    </xf>
    <xf numFmtId="164" fontId="6" fillId="2" borderId="17" xfId="1" applyNumberFormat="1" applyFont="1" applyFill="1" applyBorder="1" applyAlignment="1">
      <alignment horizontal="right"/>
    </xf>
    <xf numFmtId="164" fontId="6" fillId="3" borderId="7" xfId="4" applyNumberFormat="1" applyFont="1" applyFill="1" applyBorder="1" applyAlignment="1">
      <alignment horizontal="right"/>
    </xf>
    <xf numFmtId="164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rightToLeft="1" tabSelected="1" zoomScale="85" zoomScaleNormal="85" workbookViewId="0">
      <selection activeCell="K3" sqref="K3"/>
    </sheetView>
  </sheetViews>
  <sheetFormatPr defaultColWidth="9.140625" defaultRowHeight="15" x14ac:dyDescent="0.25"/>
  <cols>
    <col min="1" max="1" width="2" style="1" customWidth="1"/>
    <col min="2" max="2" width="23.28515625" style="1" customWidth="1"/>
    <col min="3" max="26" width="10" style="1" customWidth="1"/>
    <col min="27" max="16384" width="9.140625" style="1"/>
  </cols>
  <sheetData>
    <row r="1" spans="1:26" ht="18.75" x14ac:dyDescent="0.3">
      <c r="B1" s="57" t="s">
        <v>34</v>
      </c>
    </row>
    <row r="2" spans="1:26" ht="18.75" x14ac:dyDescent="0.3">
      <c r="B2" s="58" t="s">
        <v>33</v>
      </c>
    </row>
    <row r="3" spans="1:26" ht="18.75" x14ac:dyDescent="0.3">
      <c r="B3" s="57" t="s">
        <v>35</v>
      </c>
      <c r="C3" s="66" t="s">
        <v>36</v>
      </c>
      <c r="D3" s="67"/>
      <c r="E3" s="67"/>
      <c r="F3" s="67"/>
      <c r="G3" s="67"/>
      <c r="H3" s="68"/>
    </row>
    <row r="4" spans="1:26" x14ac:dyDescent="0.25">
      <c r="A4" s="31"/>
      <c r="B4" s="25"/>
      <c r="C4" s="55"/>
      <c r="D4" s="31"/>
      <c r="E4" s="31"/>
      <c r="F4" s="31"/>
      <c r="G4" s="31"/>
      <c r="H4" s="31"/>
    </row>
    <row r="5" spans="1:26" x14ac:dyDescent="0.25">
      <c r="A5" s="31"/>
      <c r="B5" s="31"/>
    </row>
    <row r="6" spans="1:26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</row>
    <row r="7" spans="1:26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</row>
    <row r="8" spans="1:26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</row>
    <row r="9" spans="1:26" x14ac:dyDescent="0.25">
      <c r="A9" s="54"/>
      <c r="B9" s="48" t="s">
        <v>16</v>
      </c>
      <c r="C9" s="21">
        <f>IF((C34)=0,"",(C34))</f>
        <v>91</v>
      </c>
      <c r="D9" s="47">
        <f>IF(C9&lt;&gt;"",C9/C$21,"")</f>
        <v>0.64084507042253525</v>
      </c>
      <c r="E9" s="21"/>
      <c r="F9" s="47"/>
      <c r="G9" s="21">
        <f>IF(G34="","",G34)</f>
        <v>19279</v>
      </c>
      <c r="H9" s="46">
        <f>IF(G9&lt;&gt;"",G9/G$21,"")</f>
        <v>0.85703489664369858</v>
      </c>
      <c r="I9" s="18">
        <f>IF((I34-C34)=0,"",(I34-C34))</f>
        <v>210</v>
      </c>
      <c r="J9" s="45">
        <f>IF(I9&lt;&gt;"",I9/I$21,"")</f>
        <v>0.88235294117647056</v>
      </c>
      <c r="K9" s="18"/>
      <c r="L9" s="45"/>
      <c r="M9" s="18">
        <f>IF(M34="","",M34)</f>
        <v>25735</v>
      </c>
      <c r="N9" s="44">
        <f>IF(M9&lt;&gt;"",M9/M$21,"")</f>
        <v>0.90590678682061387</v>
      </c>
      <c r="O9" s="21">
        <f>IF((O34-I34)=0,"",(O34-I34))</f>
        <v>267</v>
      </c>
      <c r="P9" s="47">
        <f>IF(O9&lt;&gt;"",O9/O$21,"")</f>
        <v>0.9112627986348123</v>
      </c>
      <c r="Q9" s="21"/>
      <c r="R9" s="47"/>
      <c r="S9" s="21">
        <f>IF(S34="","",S34)</f>
        <v>36306</v>
      </c>
      <c r="T9" s="46">
        <f>IF(S9&lt;&gt;"",S9/S$21,"")</f>
        <v>0.94110633003266109</v>
      </c>
      <c r="U9" s="18">
        <f>IF((U34-O34)=0,"",(U34-O34))</f>
        <v>329</v>
      </c>
      <c r="V9" s="45">
        <f>IF(U9&lt;&gt;"",U9/U$21,"")</f>
        <v>0.81840796019900497</v>
      </c>
      <c r="W9" s="18"/>
      <c r="X9" s="45"/>
      <c r="Y9" s="18">
        <f>IF(Y34="","",Y34)</f>
        <v>20898</v>
      </c>
      <c r="Z9" s="44">
        <f>IF(Y9&lt;&gt;"",Y9/Y$21,"")</f>
        <v>0.35491894884117892</v>
      </c>
    </row>
    <row r="10" spans="1:26" x14ac:dyDescent="0.25">
      <c r="A10" s="54"/>
      <c r="B10" s="43" t="s">
        <v>15</v>
      </c>
      <c r="C10" s="14" t="str">
        <f t="shared" ref="C10:C20" si="0">IF((C35)=0,"",(C35))</f>
        <v/>
      </c>
      <c r="D10" s="42" t="str">
        <f t="shared" ref="D10:D20" si="1">IF(C10&lt;&gt;"",C10/C$21,"")</f>
        <v/>
      </c>
      <c r="E10" s="14"/>
      <c r="F10" s="42"/>
      <c r="G10" s="14" t="str">
        <f t="shared" ref="G10:G20" si="2">IF(G35="","",G35)</f>
        <v/>
      </c>
      <c r="H10" s="41" t="str">
        <f t="shared" ref="H10:H20" si="3">IF(G10&lt;&gt;"",G10/G$21,"")</f>
        <v/>
      </c>
      <c r="I10" s="11" t="str">
        <f t="shared" ref="I10:I20" si="4">IF((I35-C35)=0,"",(I35-C35))</f>
        <v/>
      </c>
      <c r="J10" s="40" t="str">
        <f t="shared" ref="J10:J20" si="5">IF(I10&lt;&gt;"",I10/I$21,"")</f>
        <v/>
      </c>
      <c r="K10" s="11"/>
      <c r="L10" s="40"/>
      <c r="M10" s="11" t="str">
        <f t="shared" ref="M10:M20" si="6">IF(M35="","",M35)</f>
        <v/>
      </c>
      <c r="N10" s="39" t="str">
        <f t="shared" ref="N10:N20" si="7">IF(M10&lt;&gt;"",M10/M$21,"")</f>
        <v/>
      </c>
      <c r="O10" s="14" t="str">
        <f t="shared" ref="O10:O20" si="8">IF((O35-I35)=0,"",(O35-I35))</f>
        <v/>
      </c>
      <c r="P10" s="42" t="str">
        <f t="shared" ref="P10:P20" si="9">IF(O10&lt;&gt;"",O10/O$21,"")</f>
        <v/>
      </c>
      <c r="Q10" s="14"/>
      <c r="R10" s="42"/>
      <c r="S10" s="14" t="str">
        <f t="shared" ref="S10:S20" si="10">IF(S35="","",S35)</f>
        <v/>
      </c>
      <c r="T10" s="41" t="str">
        <f t="shared" ref="T10:T20" si="11">IF(S10&lt;&gt;"",S10/S$21,"")</f>
        <v/>
      </c>
      <c r="U10" s="11">
        <f t="shared" ref="U10:U20" si="12">IF((U35-O35)=0,"",(U35-O35))</f>
        <v>46</v>
      </c>
      <c r="V10" s="40">
        <f t="shared" ref="V10:V20" si="13">IF(U10&lt;&gt;"",U10/U$21,"")</f>
        <v>0.11442786069651742</v>
      </c>
      <c r="W10" s="11"/>
      <c r="X10" s="40"/>
      <c r="Y10" s="11">
        <f t="shared" ref="Y10:Y20" si="14">IF(Y35="","",Y35)</f>
        <v>15006.097999999998</v>
      </c>
      <c r="Z10" s="39">
        <f t="shared" ref="Z10:Z20" si="15">IF(Y10&lt;&gt;"",Y10/Y$21,"")</f>
        <v>0.25485446111435145</v>
      </c>
    </row>
    <row r="11" spans="1:26" x14ac:dyDescent="0.25">
      <c r="A11" s="54"/>
      <c r="B11" s="43" t="s">
        <v>14</v>
      </c>
      <c r="C11" s="14" t="str">
        <f t="shared" si="0"/>
        <v/>
      </c>
      <c r="D11" s="42" t="str">
        <f t="shared" si="1"/>
        <v/>
      </c>
      <c r="E11" s="14"/>
      <c r="F11" s="42"/>
      <c r="G11" s="14" t="str">
        <f t="shared" si="2"/>
        <v/>
      </c>
      <c r="H11" s="41" t="str">
        <f t="shared" si="3"/>
        <v/>
      </c>
      <c r="I11" s="11" t="str">
        <f t="shared" si="4"/>
        <v/>
      </c>
      <c r="J11" s="40" t="str">
        <f t="shared" si="5"/>
        <v/>
      </c>
      <c r="K11" s="11"/>
      <c r="L11" s="40"/>
      <c r="M11" s="11" t="str">
        <f t="shared" si="6"/>
        <v/>
      </c>
      <c r="N11" s="39" t="str">
        <f t="shared" si="7"/>
        <v/>
      </c>
      <c r="O11" s="14" t="str">
        <f t="shared" si="8"/>
        <v/>
      </c>
      <c r="P11" s="42" t="str">
        <f t="shared" si="9"/>
        <v/>
      </c>
      <c r="Q11" s="14"/>
      <c r="R11" s="42"/>
      <c r="S11" s="14" t="str">
        <f t="shared" si="10"/>
        <v/>
      </c>
      <c r="T11" s="41" t="str">
        <f t="shared" si="11"/>
        <v/>
      </c>
      <c r="U11" s="11" t="str">
        <f t="shared" si="12"/>
        <v/>
      </c>
      <c r="V11" s="40" t="str">
        <f t="shared" si="13"/>
        <v/>
      </c>
      <c r="W11" s="11"/>
      <c r="X11" s="40"/>
      <c r="Y11" s="11" t="str">
        <f t="shared" si="14"/>
        <v/>
      </c>
      <c r="Z11" s="39" t="str">
        <f t="shared" si="15"/>
        <v/>
      </c>
    </row>
    <row r="12" spans="1:26" x14ac:dyDescent="0.25">
      <c r="A12" s="54"/>
      <c r="B12" s="43" t="s">
        <v>13</v>
      </c>
      <c r="C12" s="14" t="str">
        <f t="shared" si="0"/>
        <v/>
      </c>
      <c r="D12" s="42" t="str">
        <f t="shared" si="1"/>
        <v/>
      </c>
      <c r="E12" s="14"/>
      <c r="F12" s="42"/>
      <c r="G12" s="14" t="str">
        <f t="shared" si="2"/>
        <v/>
      </c>
      <c r="H12" s="41" t="str">
        <f t="shared" si="3"/>
        <v/>
      </c>
      <c r="I12" s="11" t="str">
        <f t="shared" si="4"/>
        <v/>
      </c>
      <c r="J12" s="40" t="str">
        <f t="shared" si="5"/>
        <v/>
      </c>
      <c r="K12" s="11"/>
      <c r="L12" s="40"/>
      <c r="M12" s="11" t="str">
        <f t="shared" si="6"/>
        <v/>
      </c>
      <c r="N12" s="39" t="str">
        <f t="shared" si="7"/>
        <v/>
      </c>
      <c r="O12" s="14" t="str">
        <f t="shared" si="8"/>
        <v/>
      </c>
      <c r="P12" s="42" t="str">
        <f t="shared" si="9"/>
        <v/>
      </c>
      <c r="Q12" s="14"/>
      <c r="R12" s="42"/>
      <c r="S12" s="14" t="str">
        <f t="shared" si="10"/>
        <v/>
      </c>
      <c r="T12" s="41" t="str">
        <f t="shared" si="11"/>
        <v/>
      </c>
      <c r="U12" s="11" t="str">
        <f t="shared" si="12"/>
        <v/>
      </c>
      <c r="V12" s="40" t="str">
        <f t="shared" si="13"/>
        <v/>
      </c>
      <c r="W12" s="11"/>
      <c r="X12" s="40"/>
      <c r="Y12" s="11" t="str">
        <f t="shared" si="14"/>
        <v/>
      </c>
      <c r="Z12" s="39" t="str">
        <f t="shared" si="15"/>
        <v/>
      </c>
    </row>
    <row r="13" spans="1:26" x14ac:dyDescent="0.25">
      <c r="A13" s="54"/>
      <c r="B13" s="43" t="s">
        <v>12</v>
      </c>
      <c r="C13" s="14" t="str">
        <f t="shared" si="0"/>
        <v/>
      </c>
      <c r="D13" s="42" t="str">
        <f t="shared" si="1"/>
        <v/>
      </c>
      <c r="E13" s="14"/>
      <c r="F13" s="42"/>
      <c r="G13" s="14" t="str">
        <f t="shared" si="2"/>
        <v/>
      </c>
      <c r="H13" s="41" t="str">
        <f t="shared" si="3"/>
        <v/>
      </c>
      <c r="I13" s="11" t="str">
        <f t="shared" si="4"/>
        <v/>
      </c>
      <c r="J13" s="40" t="str">
        <f t="shared" si="5"/>
        <v/>
      </c>
      <c r="K13" s="11"/>
      <c r="L13" s="40"/>
      <c r="M13" s="11" t="str">
        <f t="shared" si="6"/>
        <v/>
      </c>
      <c r="N13" s="39" t="str">
        <f t="shared" si="7"/>
        <v/>
      </c>
      <c r="O13" s="14" t="str">
        <f t="shared" si="8"/>
        <v/>
      </c>
      <c r="P13" s="42" t="str">
        <f t="shared" si="9"/>
        <v/>
      </c>
      <c r="Q13" s="14"/>
      <c r="R13" s="42"/>
      <c r="S13" s="14" t="str">
        <f t="shared" si="10"/>
        <v/>
      </c>
      <c r="T13" s="41" t="str">
        <f t="shared" si="11"/>
        <v/>
      </c>
      <c r="U13" s="11" t="str">
        <f t="shared" si="12"/>
        <v/>
      </c>
      <c r="V13" s="40" t="str">
        <f t="shared" si="13"/>
        <v/>
      </c>
      <c r="W13" s="11"/>
      <c r="X13" s="40"/>
      <c r="Y13" s="11" t="str">
        <f t="shared" si="14"/>
        <v/>
      </c>
      <c r="Z13" s="39" t="str">
        <f t="shared" si="15"/>
        <v/>
      </c>
    </row>
    <row r="14" spans="1:26" x14ac:dyDescent="0.25">
      <c r="A14" s="54"/>
      <c r="B14" s="43" t="s">
        <v>11</v>
      </c>
      <c r="C14" s="14" t="str">
        <f t="shared" si="0"/>
        <v/>
      </c>
      <c r="D14" s="42" t="str">
        <f t="shared" si="1"/>
        <v/>
      </c>
      <c r="E14" s="14"/>
      <c r="F14" s="42"/>
      <c r="G14" s="14" t="str">
        <f t="shared" si="2"/>
        <v/>
      </c>
      <c r="H14" s="41" t="str">
        <f t="shared" si="3"/>
        <v/>
      </c>
      <c r="I14" s="11" t="str">
        <f t="shared" si="4"/>
        <v/>
      </c>
      <c r="J14" s="40" t="str">
        <f t="shared" si="5"/>
        <v/>
      </c>
      <c r="K14" s="11"/>
      <c r="L14" s="40"/>
      <c r="M14" s="11" t="str">
        <f t="shared" si="6"/>
        <v/>
      </c>
      <c r="N14" s="39" t="str">
        <f t="shared" si="7"/>
        <v/>
      </c>
      <c r="O14" s="14" t="str">
        <f t="shared" si="8"/>
        <v/>
      </c>
      <c r="P14" s="42" t="str">
        <f t="shared" si="9"/>
        <v/>
      </c>
      <c r="Q14" s="14"/>
      <c r="R14" s="42"/>
      <c r="S14" s="14" t="str">
        <f t="shared" si="10"/>
        <v/>
      </c>
      <c r="T14" s="41" t="str">
        <f t="shared" si="11"/>
        <v/>
      </c>
      <c r="U14" s="11" t="str">
        <f t="shared" si="12"/>
        <v/>
      </c>
      <c r="V14" s="40" t="str">
        <f t="shared" si="13"/>
        <v/>
      </c>
      <c r="W14" s="11"/>
      <c r="X14" s="40"/>
      <c r="Y14" s="11" t="str">
        <f t="shared" si="14"/>
        <v/>
      </c>
      <c r="Z14" s="39" t="str">
        <f t="shared" si="15"/>
        <v/>
      </c>
    </row>
    <row r="15" spans="1:26" x14ac:dyDescent="0.25">
      <c r="A15" s="54"/>
      <c r="B15" s="59" t="s">
        <v>38</v>
      </c>
      <c r="C15" s="14" t="str">
        <f t="shared" si="0"/>
        <v/>
      </c>
      <c r="D15" s="42" t="str">
        <f t="shared" si="1"/>
        <v/>
      </c>
      <c r="E15" s="14"/>
      <c r="F15" s="42"/>
      <c r="G15" s="14" t="str">
        <f t="shared" si="2"/>
        <v/>
      </c>
      <c r="H15" s="41" t="str">
        <f t="shared" si="3"/>
        <v/>
      </c>
      <c r="I15" s="11" t="str">
        <f t="shared" si="4"/>
        <v/>
      </c>
      <c r="J15" s="40" t="str">
        <f t="shared" si="5"/>
        <v/>
      </c>
      <c r="K15" s="11"/>
      <c r="L15" s="40"/>
      <c r="M15" s="11" t="str">
        <f t="shared" si="6"/>
        <v/>
      </c>
      <c r="N15" s="39" t="str">
        <f t="shared" si="7"/>
        <v/>
      </c>
      <c r="O15" s="14" t="str">
        <f t="shared" si="8"/>
        <v/>
      </c>
      <c r="P15" s="42" t="str">
        <f t="shared" si="9"/>
        <v/>
      </c>
      <c r="Q15" s="14"/>
      <c r="R15" s="42"/>
      <c r="S15" s="14" t="str">
        <f t="shared" si="10"/>
        <v/>
      </c>
      <c r="T15" s="41" t="str">
        <f t="shared" si="11"/>
        <v/>
      </c>
      <c r="U15" s="11" t="str">
        <f t="shared" si="12"/>
        <v/>
      </c>
      <c r="V15" s="40" t="str">
        <f t="shared" si="13"/>
        <v/>
      </c>
      <c r="W15" s="11"/>
      <c r="X15" s="40"/>
      <c r="Y15" s="11" t="str">
        <f t="shared" si="14"/>
        <v/>
      </c>
      <c r="Z15" s="39" t="str">
        <f t="shared" si="15"/>
        <v/>
      </c>
    </row>
    <row r="16" spans="1:26" x14ac:dyDescent="0.25">
      <c r="A16" s="54"/>
      <c r="B16" s="43" t="s">
        <v>9</v>
      </c>
      <c r="C16" s="14" t="str">
        <f t="shared" si="0"/>
        <v/>
      </c>
      <c r="D16" s="42" t="str">
        <f t="shared" si="1"/>
        <v/>
      </c>
      <c r="E16" s="14"/>
      <c r="F16" s="42"/>
      <c r="G16" s="14" t="str">
        <f t="shared" si="2"/>
        <v/>
      </c>
      <c r="H16" s="41" t="str">
        <f t="shared" si="3"/>
        <v/>
      </c>
      <c r="I16" s="11" t="str">
        <f t="shared" si="4"/>
        <v/>
      </c>
      <c r="J16" s="40" t="str">
        <f t="shared" si="5"/>
        <v/>
      </c>
      <c r="K16" s="11"/>
      <c r="L16" s="40"/>
      <c r="M16" s="11" t="str">
        <f t="shared" si="6"/>
        <v/>
      </c>
      <c r="N16" s="39" t="str">
        <f t="shared" si="7"/>
        <v/>
      </c>
      <c r="O16" s="14" t="str">
        <f t="shared" si="8"/>
        <v/>
      </c>
      <c r="P16" s="42" t="str">
        <f t="shared" si="9"/>
        <v/>
      </c>
      <c r="Q16" s="14"/>
      <c r="R16" s="42"/>
      <c r="S16" s="14" t="str">
        <f t="shared" si="10"/>
        <v/>
      </c>
      <c r="T16" s="41" t="str">
        <f t="shared" si="11"/>
        <v/>
      </c>
      <c r="U16" s="11" t="str">
        <f t="shared" si="12"/>
        <v/>
      </c>
      <c r="V16" s="40" t="str">
        <f t="shared" si="13"/>
        <v/>
      </c>
      <c r="W16" s="11"/>
      <c r="X16" s="40"/>
      <c r="Y16" s="11" t="str">
        <f t="shared" si="14"/>
        <v/>
      </c>
      <c r="Z16" s="39" t="str">
        <f t="shared" si="15"/>
        <v/>
      </c>
    </row>
    <row r="17" spans="1:26" x14ac:dyDescent="0.25">
      <c r="A17" s="54"/>
      <c r="B17" s="43" t="s">
        <v>8</v>
      </c>
      <c r="C17" s="14">
        <f t="shared" si="0"/>
        <v>51</v>
      </c>
      <c r="D17" s="42">
        <f t="shared" si="1"/>
        <v>0.35915492957746481</v>
      </c>
      <c r="E17" s="14"/>
      <c r="F17" s="42"/>
      <c r="G17" s="14">
        <f t="shared" si="2"/>
        <v>3216</v>
      </c>
      <c r="H17" s="41">
        <f t="shared" si="3"/>
        <v>0.14296510335630139</v>
      </c>
      <c r="I17" s="11">
        <f t="shared" si="4"/>
        <v>28</v>
      </c>
      <c r="J17" s="40">
        <f t="shared" si="5"/>
        <v>0.11764705882352941</v>
      </c>
      <c r="K17" s="11"/>
      <c r="L17" s="40"/>
      <c r="M17" s="11">
        <f t="shared" si="6"/>
        <v>2673</v>
      </c>
      <c r="N17" s="39">
        <f t="shared" si="7"/>
        <v>9.4093213179386084E-2</v>
      </c>
      <c r="O17" s="14">
        <f t="shared" si="8"/>
        <v>26</v>
      </c>
      <c r="P17" s="42">
        <f t="shared" si="9"/>
        <v>8.8737201365187715E-2</v>
      </c>
      <c r="Q17" s="14"/>
      <c r="R17" s="42"/>
      <c r="S17" s="14">
        <f t="shared" si="10"/>
        <v>2272</v>
      </c>
      <c r="T17" s="41">
        <f t="shared" si="11"/>
        <v>5.8893669967338899E-2</v>
      </c>
      <c r="U17" s="11">
        <f t="shared" si="12"/>
        <v>18</v>
      </c>
      <c r="V17" s="40">
        <f t="shared" si="13"/>
        <v>4.4776119402985072E-2</v>
      </c>
      <c r="W17" s="11"/>
      <c r="X17" s="40"/>
      <c r="Y17" s="11">
        <f t="shared" si="14"/>
        <v>2969.3893099999996</v>
      </c>
      <c r="Z17" s="39">
        <f t="shared" si="15"/>
        <v>5.0430305895560981E-2</v>
      </c>
    </row>
    <row r="18" spans="1:26" x14ac:dyDescent="0.25">
      <c r="A18" s="54"/>
      <c r="B18" s="43" t="s">
        <v>7</v>
      </c>
      <c r="C18" s="14" t="str">
        <f t="shared" si="0"/>
        <v/>
      </c>
      <c r="D18" s="42" t="str">
        <f t="shared" si="1"/>
        <v/>
      </c>
      <c r="E18" s="14"/>
      <c r="F18" s="42"/>
      <c r="G18" s="14" t="str">
        <f t="shared" si="2"/>
        <v/>
      </c>
      <c r="H18" s="41" t="str">
        <f t="shared" si="3"/>
        <v/>
      </c>
      <c r="I18" s="11" t="str">
        <f t="shared" si="4"/>
        <v/>
      </c>
      <c r="J18" s="40" t="str">
        <f t="shared" si="5"/>
        <v/>
      </c>
      <c r="K18" s="11"/>
      <c r="L18" s="40"/>
      <c r="M18" s="11" t="str">
        <f t="shared" si="6"/>
        <v/>
      </c>
      <c r="N18" s="39" t="str">
        <f t="shared" si="7"/>
        <v/>
      </c>
      <c r="O18" s="14" t="str">
        <f t="shared" si="8"/>
        <v/>
      </c>
      <c r="P18" s="42" t="str">
        <f t="shared" si="9"/>
        <v/>
      </c>
      <c r="Q18" s="14"/>
      <c r="R18" s="42"/>
      <c r="S18" s="14" t="str">
        <f t="shared" si="10"/>
        <v/>
      </c>
      <c r="T18" s="41" t="str">
        <f t="shared" si="11"/>
        <v/>
      </c>
      <c r="U18" s="11">
        <f t="shared" si="12"/>
        <v>9</v>
      </c>
      <c r="V18" s="40">
        <f t="shared" si="13"/>
        <v>2.2388059701492536E-2</v>
      </c>
      <c r="W18" s="11"/>
      <c r="X18" s="40"/>
      <c r="Y18" s="11">
        <f t="shared" si="14"/>
        <v>20007.56164</v>
      </c>
      <c r="Z18" s="39">
        <f t="shared" si="15"/>
        <v>0.33979628414890867</v>
      </c>
    </row>
    <row r="19" spans="1:26" x14ac:dyDescent="0.25">
      <c r="A19" s="54"/>
      <c r="B19" s="43" t="s">
        <v>6</v>
      </c>
      <c r="C19" s="14" t="str">
        <f t="shared" si="0"/>
        <v/>
      </c>
      <c r="D19" s="42" t="str">
        <f t="shared" si="1"/>
        <v/>
      </c>
      <c r="E19" s="14"/>
      <c r="F19" s="42"/>
      <c r="G19" s="14" t="str">
        <f t="shared" si="2"/>
        <v/>
      </c>
      <c r="H19" s="12" t="str">
        <f t="shared" si="3"/>
        <v/>
      </c>
      <c r="I19" s="11" t="str">
        <f t="shared" si="4"/>
        <v/>
      </c>
      <c r="J19" s="40" t="str">
        <f t="shared" si="5"/>
        <v/>
      </c>
      <c r="K19" s="11"/>
      <c r="L19" s="40"/>
      <c r="M19" s="11" t="str">
        <f t="shared" si="6"/>
        <v/>
      </c>
      <c r="N19" s="9" t="str">
        <f t="shared" si="7"/>
        <v/>
      </c>
      <c r="O19" s="14" t="str">
        <f t="shared" si="8"/>
        <v/>
      </c>
      <c r="P19" s="42" t="str">
        <f t="shared" si="9"/>
        <v/>
      </c>
      <c r="Q19" s="14"/>
      <c r="R19" s="42"/>
      <c r="S19" s="14" t="str">
        <f t="shared" si="10"/>
        <v/>
      </c>
      <c r="T19" s="12" t="str">
        <f t="shared" si="11"/>
        <v/>
      </c>
      <c r="U19" s="11" t="str">
        <f t="shared" si="12"/>
        <v/>
      </c>
      <c r="V19" s="40" t="str">
        <f t="shared" si="13"/>
        <v/>
      </c>
      <c r="W19" s="11"/>
      <c r="X19" s="40"/>
      <c r="Y19" s="11" t="str">
        <f t="shared" si="14"/>
        <v/>
      </c>
      <c r="Z19" s="9" t="str">
        <f t="shared" si="15"/>
        <v/>
      </c>
    </row>
    <row r="20" spans="1:26" x14ac:dyDescent="0.25">
      <c r="A20" s="54"/>
      <c r="B20" s="43" t="s">
        <v>5</v>
      </c>
      <c r="C20" s="14" t="str">
        <f t="shared" si="0"/>
        <v/>
      </c>
      <c r="D20" s="42" t="str">
        <f t="shared" si="1"/>
        <v/>
      </c>
      <c r="E20" s="14"/>
      <c r="F20" s="42"/>
      <c r="G20" s="14" t="str">
        <f t="shared" si="2"/>
        <v/>
      </c>
      <c r="H20" s="41" t="str">
        <f t="shared" si="3"/>
        <v/>
      </c>
      <c r="I20" s="11" t="str">
        <f t="shared" si="4"/>
        <v/>
      </c>
      <c r="J20" s="40" t="str">
        <f t="shared" si="5"/>
        <v/>
      </c>
      <c r="K20" s="11"/>
      <c r="L20" s="40"/>
      <c r="M20" s="11" t="str">
        <f t="shared" si="6"/>
        <v/>
      </c>
      <c r="N20" s="39" t="str">
        <f t="shared" si="7"/>
        <v/>
      </c>
      <c r="O20" s="14" t="str">
        <f t="shared" si="8"/>
        <v/>
      </c>
      <c r="P20" s="42" t="str">
        <f t="shared" si="9"/>
        <v/>
      </c>
      <c r="Q20" s="14"/>
      <c r="R20" s="42"/>
      <c r="S20" s="14" t="str">
        <f t="shared" si="10"/>
        <v/>
      </c>
      <c r="T20" s="41" t="str">
        <f t="shared" si="11"/>
        <v/>
      </c>
      <c r="U20" s="11" t="str">
        <f t="shared" si="12"/>
        <v/>
      </c>
      <c r="V20" s="40" t="str">
        <f t="shared" si="13"/>
        <v/>
      </c>
      <c r="W20" s="11"/>
      <c r="X20" s="40"/>
      <c r="Y20" s="11" t="str">
        <f t="shared" si="14"/>
        <v/>
      </c>
      <c r="Z20" s="39" t="str">
        <f t="shared" si="15"/>
        <v/>
      </c>
    </row>
    <row r="21" spans="1:26" x14ac:dyDescent="0.25">
      <c r="A21" s="54"/>
      <c r="B21" s="38" t="s">
        <v>0</v>
      </c>
      <c r="C21" s="36">
        <f t="shared" ref="C21:P21" si="16">SUM(C9:C20)</f>
        <v>142</v>
      </c>
      <c r="D21" s="37">
        <f t="shared" si="16"/>
        <v>1</v>
      </c>
      <c r="E21" s="36"/>
      <c r="F21" s="37"/>
      <c r="G21" s="36">
        <f t="shared" si="16"/>
        <v>22495</v>
      </c>
      <c r="H21" s="35">
        <f t="shared" si="16"/>
        <v>1</v>
      </c>
      <c r="I21" s="33">
        <f t="shared" si="16"/>
        <v>238</v>
      </c>
      <c r="J21" s="34">
        <f t="shared" si="16"/>
        <v>1</v>
      </c>
      <c r="K21" s="33"/>
      <c r="L21" s="34"/>
      <c r="M21" s="33">
        <f t="shared" si="16"/>
        <v>28408</v>
      </c>
      <c r="N21" s="32">
        <f t="shared" si="16"/>
        <v>1</v>
      </c>
      <c r="O21" s="36">
        <f t="shared" si="16"/>
        <v>293</v>
      </c>
      <c r="P21" s="37">
        <f t="shared" si="16"/>
        <v>1</v>
      </c>
      <c r="Q21" s="36"/>
      <c r="R21" s="37"/>
      <c r="S21" s="36">
        <f>SUM(S9:S20)</f>
        <v>38578</v>
      </c>
      <c r="T21" s="35">
        <f t="shared" ref="T21:V21" si="17">SUM(T9:T20)</f>
        <v>1</v>
      </c>
      <c r="U21" s="33">
        <f t="shared" si="17"/>
        <v>402</v>
      </c>
      <c r="V21" s="34">
        <f t="shared" si="17"/>
        <v>1</v>
      </c>
      <c r="W21" s="33"/>
      <c r="X21" s="34"/>
      <c r="Y21" s="33">
        <f>SUM(Y9:Y20)</f>
        <v>58881.048949999997</v>
      </c>
      <c r="Z21" s="32">
        <f t="shared" ref="Z21" si="18">SUM(Z9:Z20)</f>
        <v>1</v>
      </c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>
        <f t="shared" ref="C23" si="19">C21</f>
        <v>142</v>
      </c>
      <c r="D23" s="19">
        <f t="shared" ref="D23" si="20">IFERROR(IF(C23&lt;&gt;"",C23/C$25,""),"")</f>
        <v>1</v>
      </c>
      <c r="E23" s="21"/>
      <c r="F23" s="19"/>
      <c r="G23" s="20">
        <f t="shared" ref="G23" si="21">G21</f>
        <v>22495</v>
      </c>
      <c r="H23" s="19">
        <f t="shared" ref="H23" si="22">IFERROR(IF(G23&lt;&gt;"",G23/G$25,""),"")</f>
        <v>1</v>
      </c>
      <c r="I23" s="18">
        <f t="shared" ref="I23" si="23">I21</f>
        <v>238</v>
      </c>
      <c r="J23" s="16">
        <f t="shared" ref="J23" si="24">IFERROR(IF(I23&lt;&gt;"",I23/I$25,""),"")</f>
        <v>1</v>
      </c>
      <c r="K23" s="18"/>
      <c r="L23" s="16"/>
      <c r="M23" s="17">
        <f t="shared" ref="M23" si="25">M21</f>
        <v>28408</v>
      </c>
      <c r="N23" s="16">
        <f t="shared" ref="N23" si="26">IFERROR(IF(M23&lt;&gt;"",M23/M$25,""),"")</f>
        <v>1</v>
      </c>
      <c r="O23" s="21">
        <f>O21</f>
        <v>293</v>
      </c>
      <c r="P23" s="19">
        <f>IFERROR(IF(O23&lt;&gt;"",O23/O$25,""),"")</f>
        <v>1</v>
      </c>
      <c r="Q23" s="21"/>
      <c r="R23" s="19"/>
      <c r="S23" s="20">
        <f t="shared" ref="S23" si="27">S21</f>
        <v>38578</v>
      </c>
      <c r="T23" s="19">
        <f t="shared" ref="T23" si="28">IFERROR(IF(S23&lt;&gt;"",S23/S$25,""),"")</f>
        <v>1</v>
      </c>
      <c r="U23" s="18">
        <f>U21</f>
        <v>402</v>
      </c>
      <c r="V23" s="16">
        <f>IFERROR(IF(U23&lt;&gt;"",U23/U$25,""),"")</f>
        <v>1</v>
      </c>
      <c r="W23" s="18"/>
      <c r="X23" s="16"/>
      <c r="Y23" s="17">
        <f t="shared" ref="Y23" si="29">Y21</f>
        <v>58881.048949999997</v>
      </c>
      <c r="Z23" s="16">
        <f t="shared" ref="Z23:Z24" si="30">IFERROR(IF(Y23&lt;&gt;"",Y23/Y$25,""),"")</f>
        <v>1</v>
      </c>
    </row>
    <row r="24" spans="1:26" x14ac:dyDescent="0.25">
      <c r="A24" s="31"/>
      <c r="B24" s="15" t="s">
        <v>3</v>
      </c>
      <c r="C24" s="14"/>
      <c r="D24" s="12" t="str">
        <f t="shared" ref="D24" si="31">IFERROR(IF(C24&lt;&gt;"",C24/C$25,""),"")</f>
        <v/>
      </c>
      <c r="E24" s="14"/>
      <c r="F24" s="12"/>
      <c r="G24" s="13"/>
      <c r="H24" s="12" t="str">
        <f t="shared" ref="H24" si="32">IFERROR(IF(G24&lt;&gt;"",G24/G$25,""),"")</f>
        <v/>
      </c>
      <c r="I24" s="11"/>
      <c r="J24" s="9" t="str">
        <f t="shared" ref="J24" si="33">IFERROR(IF(I24&lt;&gt;"",I24/I$25,""),"")</f>
        <v/>
      </c>
      <c r="K24" s="11"/>
      <c r="L24" s="9"/>
      <c r="M24" s="10"/>
      <c r="N24" s="9" t="str">
        <f t="shared" ref="N24" si="34">IFERROR(IF(M24&lt;&gt;"",M24/M$25,""),"")</f>
        <v/>
      </c>
      <c r="O24" s="14"/>
      <c r="P24" s="12" t="str">
        <f>IFERROR(IF(O24&lt;&gt;"",O24/O$25,""),"")</f>
        <v/>
      </c>
      <c r="Q24" s="14"/>
      <c r="R24" s="12"/>
      <c r="S24" s="13"/>
      <c r="T24" s="12" t="str">
        <f t="shared" ref="T24" si="35">IFERROR(IF(S24&lt;&gt;"",S24/S$25,""),"")</f>
        <v/>
      </c>
      <c r="U24" s="11"/>
      <c r="V24" s="9" t="str">
        <f>IFERROR(IF(U24&lt;&gt;"",U24/U$25,""),"")</f>
        <v/>
      </c>
      <c r="W24" s="11"/>
      <c r="X24" s="9"/>
      <c r="Y24" s="10"/>
      <c r="Z24" s="9" t="str">
        <f t="shared" si="30"/>
        <v/>
      </c>
    </row>
    <row r="25" spans="1:26" x14ac:dyDescent="0.25">
      <c r="A25" s="31"/>
      <c r="B25" s="8" t="s">
        <v>0</v>
      </c>
      <c r="C25" s="7">
        <f t="shared" ref="C25" si="36">SUM(C23:C24)</f>
        <v>142</v>
      </c>
      <c r="D25" s="5">
        <f t="shared" ref="D25" si="37">SUM(D23:D24)</f>
        <v>1</v>
      </c>
      <c r="E25" s="7"/>
      <c r="F25" s="5"/>
      <c r="G25" s="6">
        <f t="shared" ref="G25" si="38">SUM(G23:G24)</f>
        <v>22495</v>
      </c>
      <c r="H25" s="5">
        <f t="shared" ref="H25:I25" si="39">SUM(H23:H24)</f>
        <v>1</v>
      </c>
      <c r="I25" s="4">
        <f t="shared" si="39"/>
        <v>238</v>
      </c>
      <c r="J25" s="2">
        <f t="shared" ref="J25" si="40">SUM(J23:J24)</f>
        <v>1</v>
      </c>
      <c r="K25" s="4"/>
      <c r="L25" s="2"/>
      <c r="M25" s="3">
        <f t="shared" ref="M25" si="41">SUM(M23:M24)</f>
        <v>28408</v>
      </c>
      <c r="N25" s="2">
        <f t="shared" ref="N25" si="42">SUM(N23:N24)</f>
        <v>1</v>
      </c>
      <c r="O25" s="7">
        <f>SUM(O23:O24)</f>
        <v>293</v>
      </c>
      <c r="P25" s="5">
        <f t="shared" ref="P25" si="43">SUM(P23:P24)</f>
        <v>1</v>
      </c>
      <c r="Q25" s="7"/>
      <c r="R25" s="5"/>
      <c r="S25" s="6">
        <f t="shared" ref="S25" si="44">SUM(S23:S24)</f>
        <v>38578</v>
      </c>
      <c r="T25" s="5">
        <f t="shared" ref="T25" si="45">SUM(T23:T24)</f>
        <v>1</v>
      </c>
      <c r="U25" s="4">
        <f>SUM(U23:U24)</f>
        <v>402</v>
      </c>
      <c r="V25" s="2">
        <f t="shared" ref="V25" si="46">SUM(V23:V24)</f>
        <v>1</v>
      </c>
      <c r="W25" s="4"/>
      <c r="X25" s="2"/>
      <c r="Y25" s="3">
        <f t="shared" ref="Y25:Z25" si="47">SUM(Y23:Y24)</f>
        <v>58881.048949999997</v>
      </c>
      <c r="Z25" s="2">
        <f t="shared" si="47"/>
        <v>1</v>
      </c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>
        <f t="shared" ref="C27" si="48">C9</f>
        <v>91</v>
      </c>
      <c r="D27" s="19">
        <f t="shared" ref="D27" si="49">IFERROR(IF(C27&lt;&gt;"",C27/C$29,""),"")</f>
        <v>0.64084507042253525</v>
      </c>
      <c r="E27" s="21"/>
      <c r="F27" s="19"/>
      <c r="G27" s="20">
        <f t="shared" ref="G27" si="50">G9</f>
        <v>19279</v>
      </c>
      <c r="H27" s="19">
        <f t="shared" ref="H27" si="51">IFERROR(IF(G27&lt;&gt;"",G27/G$29,""),"")</f>
        <v>0.85703489664369858</v>
      </c>
      <c r="I27" s="18">
        <f t="shared" ref="I27" si="52">I9</f>
        <v>210</v>
      </c>
      <c r="J27" s="16">
        <f t="shared" ref="J27" si="53">IFERROR(IF(I27&lt;&gt;"",I27/I$29,""),"")</f>
        <v>0.88235294117647056</v>
      </c>
      <c r="K27" s="18"/>
      <c r="L27" s="16"/>
      <c r="M27" s="17">
        <f t="shared" ref="M27" si="54">M9</f>
        <v>25735</v>
      </c>
      <c r="N27" s="16">
        <f t="shared" ref="N27" si="55">IFERROR(IF(M27&lt;&gt;"",M27/M$29,""),"")</f>
        <v>0.90590678682061387</v>
      </c>
      <c r="O27" s="21">
        <f>O9</f>
        <v>267</v>
      </c>
      <c r="P27" s="19">
        <f>IFERROR(IF(O27&lt;&gt;"",O27/O$29,""),"")</f>
        <v>0.9112627986348123</v>
      </c>
      <c r="Q27" s="21"/>
      <c r="R27" s="19"/>
      <c r="S27" s="20">
        <f t="shared" ref="S27" si="56">S9</f>
        <v>36306</v>
      </c>
      <c r="T27" s="19">
        <f t="shared" ref="T27" si="57">IFERROR(IF(S27&lt;&gt;"",S27/S$29,""),"")</f>
        <v>0.94110633003266109</v>
      </c>
      <c r="U27" s="18">
        <f>U21-U28</f>
        <v>384</v>
      </c>
      <c r="V27" s="16">
        <f>IFERROR(IF(U27&lt;&gt;"",U27/U$29,""),"")</f>
        <v>0.95522388059701491</v>
      </c>
      <c r="W27" s="18"/>
      <c r="X27" s="16"/>
      <c r="Y27" s="17">
        <f>Y21-Y28</f>
        <v>55911.659639999998</v>
      </c>
      <c r="Z27" s="16">
        <f t="shared" ref="Z27:Z28" si="58">IFERROR(IF(Y27&lt;&gt;"",Y27/Y$29,""),"")</f>
        <v>0.94956969410443903</v>
      </c>
    </row>
    <row r="28" spans="1:26" x14ac:dyDescent="0.25">
      <c r="A28" s="31"/>
      <c r="B28" s="15" t="s">
        <v>1</v>
      </c>
      <c r="C28" s="14">
        <f t="shared" ref="C28" si="59">C17</f>
        <v>51</v>
      </c>
      <c r="D28" s="12">
        <f t="shared" ref="D28" si="60">IFERROR(IF(C28&lt;&gt;"",C28/C$29,""),"")</f>
        <v>0.35915492957746481</v>
      </c>
      <c r="E28" s="14"/>
      <c r="F28" s="12"/>
      <c r="G28" s="13">
        <f t="shared" ref="G28" si="61">G17</f>
        <v>3216</v>
      </c>
      <c r="H28" s="12">
        <f t="shared" ref="H28" si="62">IFERROR(IF(G28&lt;&gt;"",G28/G$29,""),"")</f>
        <v>0.14296510335630139</v>
      </c>
      <c r="I28" s="11">
        <f t="shared" ref="I28" si="63">I17</f>
        <v>28</v>
      </c>
      <c r="J28" s="9">
        <f t="shared" ref="J28" si="64">IFERROR(IF(I28&lt;&gt;"",I28/I$29,""),"")</f>
        <v>0.11764705882352941</v>
      </c>
      <c r="K28" s="11"/>
      <c r="L28" s="9"/>
      <c r="M28" s="10">
        <f t="shared" ref="M28" si="65">M17</f>
        <v>2673</v>
      </c>
      <c r="N28" s="9">
        <f t="shared" ref="N28" si="66">IFERROR(IF(M28&lt;&gt;"",M28/M$29,""),"")</f>
        <v>9.4093213179386084E-2</v>
      </c>
      <c r="O28" s="14">
        <f>O17</f>
        <v>26</v>
      </c>
      <c r="P28" s="12">
        <f>IFERROR(IF(O28&lt;&gt;"",O28/O$29,""),"")</f>
        <v>8.8737201365187715E-2</v>
      </c>
      <c r="Q28" s="14"/>
      <c r="R28" s="12"/>
      <c r="S28" s="13">
        <f t="shared" ref="S28" si="67">S17</f>
        <v>2272</v>
      </c>
      <c r="T28" s="12">
        <f t="shared" ref="T28" si="68">IFERROR(IF(S28&lt;&gt;"",S28/S$29,""),"")</f>
        <v>5.8893669967338899E-2</v>
      </c>
      <c r="U28" s="11">
        <f>U17</f>
        <v>18</v>
      </c>
      <c r="V28" s="9">
        <f>IFERROR(IF(U28&lt;&gt;"",U28/U$29,""),"")</f>
        <v>4.4776119402985072E-2</v>
      </c>
      <c r="W28" s="11"/>
      <c r="X28" s="9"/>
      <c r="Y28" s="10">
        <f t="shared" ref="Y28" si="69">Y17</f>
        <v>2969.3893099999996</v>
      </c>
      <c r="Z28" s="9">
        <f t="shared" si="58"/>
        <v>5.0430305895560981E-2</v>
      </c>
    </row>
    <row r="29" spans="1:26" x14ac:dyDescent="0.25">
      <c r="A29" s="31"/>
      <c r="B29" s="8" t="s">
        <v>0</v>
      </c>
      <c r="C29" s="7">
        <f t="shared" ref="C29" si="70">SUM(C27:C28)</f>
        <v>142</v>
      </c>
      <c r="D29" s="5">
        <f t="shared" ref="D29" si="71">SUM(D27:D28)</f>
        <v>1</v>
      </c>
      <c r="E29" s="7"/>
      <c r="F29" s="5"/>
      <c r="G29" s="6">
        <f t="shared" ref="G29" si="72">SUM(G27:G28)</f>
        <v>22495</v>
      </c>
      <c r="H29" s="5">
        <f t="shared" ref="H29:I29" si="73">SUM(H27:H28)</f>
        <v>1</v>
      </c>
      <c r="I29" s="4">
        <f t="shared" si="73"/>
        <v>238</v>
      </c>
      <c r="J29" s="2">
        <f t="shared" ref="J29" si="74">SUM(J27:J28)</f>
        <v>1</v>
      </c>
      <c r="K29" s="4"/>
      <c r="L29" s="2"/>
      <c r="M29" s="3">
        <f t="shared" ref="M29" si="75">SUM(M27:M28)</f>
        <v>28408</v>
      </c>
      <c r="N29" s="2">
        <f t="shared" ref="N29" si="76">SUM(N27:N28)</f>
        <v>1</v>
      </c>
      <c r="O29" s="7">
        <f>SUM(O27:O28)</f>
        <v>293</v>
      </c>
      <c r="P29" s="5">
        <f t="shared" ref="P29" si="77">SUM(P27:P28)</f>
        <v>1</v>
      </c>
      <c r="Q29" s="7"/>
      <c r="R29" s="5"/>
      <c r="S29" s="6">
        <f t="shared" ref="S29" si="78">SUM(S27:S28)</f>
        <v>38578</v>
      </c>
      <c r="T29" s="5">
        <f t="shared" ref="T29" si="79">SUM(T27:T28)</f>
        <v>1</v>
      </c>
      <c r="U29" s="4">
        <f>SUM(U27:U28)</f>
        <v>402</v>
      </c>
      <c r="V29" s="2">
        <f t="shared" ref="V29" si="80">SUM(V27:V28)</f>
        <v>1</v>
      </c>
      <c r="W29" s="4"/>
      <c r="X29" s="2"/>
      <c r="Y29" s="3">
        <f t="shared" ref="Y29:Z29" si="81">SUM(Y27:Y28)</f>
        <v>58881.048949999997</v>
      </c>
      <c r="Z29" s="2">
        <f t="shared" si="81"/>
        <v>1</v>
      </c>
    </row>
    <row r="31" spans="1:26" ht="18.75" x14ac:dyDescent="0.3">
      <c r="B31" s="53" t="s">
        <v>37</v>
      </c>
      <c r="C31" s="63" t="str">
        <f>'נוסטרו חיים'!C31:H31</f>
        <v>רבעון 1</v>
      </c>
      <c r="D31" s="64"/>
      <c r="E31" s="64"/>
      <c r="F31" s="64"/>
      <c r="G31" s="64"/>
      <c r="H31" s="65"/>
      <c r="I31" s="63" t="str">
        <f>'נוסטרו חיים'!I31:N31</f>
        <v>רבעון 1+2</v>
      </c>
      <c r="J31" s="64"/>
      <c r="K31" s="64"/>
      <c r="L31" s="64"/>
      <c r="M31" s="64"/>
      <c r="N31" s="65"/>
      <c r="O31" s="63" t="str">
        <f>'נוסטרו חיים'!O31:T31</f>
        <v>רבעון 1+2+3</v>
      </c>
      <c r="P31" s="64"/>
      <c r="Q31" s="64"/>
      <c r="R31" s="64"/>
      <c r="S31" s="64"/>
      <c r="T31" s="65"/>
      <c r="U31" s="63" t="str">
        <f>'נוסטרו חיים'!U31:Z31</f>
        <v>רבעון 1+2+3+4</v>
      </c>
      <c r="V31" s="64"/>
      <c r="W31" s="64"/>
      <c r="X31" s="64"/>
      <c r="Y31" s="64"/>
      <c r="Z31" s="65"/>
    </row>
    <row r="32" spans="1:26" ht="24.75" customHeight="1" x14ac:dyDescent="0.3">
      <c r="B32" s="52">
        <v>2025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>
        <v>91</v>
      </c>
      <c r="D34" s="47">
        <f>IF(C34&lt;&gt;"",C34/C$46,"")</f>
        <v>0.64084507042253525</v>
      </c>
      <c r="E34" s="21"/>
      <c r="F34" s="47"/>
      <c r="G34" s="21">
        <v>19279</v>
      </c>
      <c r="H34" s="46">
        <f t="shared" ref="H34:H45" si="82">IF(G34&lt;&gt;"",G34/G$46,"")</f>
        <v>0.85703489664369858</v>
      </c>
      <c r="I34" s="18">
        <v>301</v>
      </c>
      <c r="J34" s="45">
        <f>IF(I34&lt;&gt;"",I34/I$46,"")</f>
        <v>0.79210526315789476</v>
      </c>
      <c r="K34" s="18"/>
      <c r="L34" s="45"/>
      <c r="M34" s="18">
        <v>25735</v>
      </c>
      <c r="N34" s="44">
        <f t="shared" ref="N34:N45" si="83">IF(M34&lt;&gt;"",M34/M$46,"")</f>
        <v>0.90590678682061387</v>
      </c>
      <c r="O34" s="21">
        <v>568</v>
      </c>
      <c r="P34" s="47">
        <f>IF(O34&lt;&gt;"",O34/O$46,"")</f>
        <v>0.84398216939078752</v>
      </c>
      <c r="Q34" s="21"/>
      <c r="R34" s="47"/>
      <c r="S34" s="21">
        <v>36306</v>
      </c>
      <c r="T34" s="46">
        <f t="shared" ref="T34:T45" si="84">IF(S34&lt;&gt;"",S34/S$46,"")</f>
        <v>0.94110633003266109</v>
      </c>
      <c r="U34" s="18">
        <v>897</v>
      </c>
      <c r="V34" s="45">
        <f>IF(U34&lt;&gt;"",U34/U$46,"")</f>
        <v>0.8344186046511628</v>
      </c>
      <c r="W34" s="18"/>
      <c r="X34" s="45"/>
      <c r="Y34" s="18">
        <v>20898</v>
      </c>
      <c r="Z34" s="44">
        <f t="shared" ref="Z34:Z45" si="85">IF(Y34&lt;&gt;"",Y34/Y$46,"")</f>
        <v>0.35491894884117892</v>
      </c>
    </row>
    <row r="35" spans="2:26" x14ac:dyDescent="0.25">
      <c r="B35" s="43" t="s">
        <v>15</v>
      </c>
      <c r="C35" s="14"/>
      <c r="D35" s="42" t="str">
        <f t="shared" ref="D35:D45" si="86">IF(C35&lt;&gt;"",C35/C$46,"")</f>
        <v/>
      </c>
      <c r="E35" s="14"/>
      <c r="F35" s="42"/>
      <c r="G35" s="14"/>
      <c r="H35" s="41" t="str">
        <f t="shared" si="82"/>
        <v/>
      </c>
      <c r="I35" s="11"/>
      <c r="J35" s="40" t="str">
        <f t="shared" ref="J35:J45" si="87">IF(I35&lt;&gt;"",I35/I$46,"")</f>
        <v/>
      </c>
      <c r="K35" s="11"/>
      <c r="L35" s="40"/>
      <c r="M35" s="11"/>
      <c r="N35" s="39" t="str">
        <f t="shared" si="83"/>
        <v/>
      </c>
      <c r="O35" s="14"/>
      <c r="P35" s="42" t="str">
        <f t="shared" ref="P35:P45" si="88">IF(O35&lt;&gt;"",O35/O$46,"")</f>
        <v/>
      </c>
      <c r="Q35" s="14"/>
      <c r="R35" s="42"/>
      <c r="S35" s="14"/>
      <c r="T35" s="41" t="str">
        <f t="shared" si="84"/>
        <v/>
      </c>
      <c r="U35" s="11">
        <v>46</v>
      </c>
      <c r="V35" s="40">
        <f t="shared" ref="V35:V45" si="89">IF(U35&lt;&gt;"",U35/U$46,"")</f>
        <v>4.2790697674418607E-2</v>
      </c>
      <c r="W35" s="11"/>
      <c r="X35" s="40"/>
      <c r="Y35" s="11">
        <v>15006.097999999998</v>
      </c>
      <c r="Z35" s="39">
        <f t="shared" si="85"/>
        <v>0.25485446111435145</v>
      </c>
    </row>
    <row r="36" spans="2:26" x14ac:dyDescent="0.25">
      <c r="B36" s="43" t="s">
        <v>14</v>
      </c>
      <c r="C36" s="14"/>
      <c r="D36" s="42" t="str">
        <f t="shared" si="86"/>
        <v/>
      </c>
      <c r="E36" s="14"/>
      <c r="F36" s="42"/>
      <c r="G36" s="14"/>
      <c r="H36" s="41" t="str">
        <f t="shared" si="82"/>
        <v/>
      </c>
      <c r="I36" s="11"/>
      <c r="J36" s="40" t="str">
        <f t="shared" si="87"/>
        <v/>
      </c>
      <c r="K36" s="11"/>
      <c r="L36" s="40"/>
      <c r="M36" s="11"/>
      <c r="N36" s="39" t="str">
        <f t="shared" si="83"/>
        <v/>
      </c>
      <c r="O36" s="14"/>
      <c r="P36" s="42" t="str">
        <f t="shared" si="88"/>
        <v/>
      </c>
      <c r="Q36" s="14"/>
      <c r="R36" s="42"/>
      <c r="S36" s="14"/>
      <c r="T36" s="41" t="str">
        <f t="shared" si="84"/>
        <v/>
      </c>
      <c r="U36" s="11"/>
      <c r="V36" s="40" t="str">
        <f t="shared" si="89"/>
        <v/>
      </c>
      <c r="W36" s="11"/>
      <c r="X36" s="40"/>
      <c r="Y36" s="11"/>
      <c r="Z36" s="39" t="str">
        <f t="shared" si="85"/>
        <v/>
      </c>
    </row>
    <row r="37" spans="2:26" x14ac:dyDescent="0.25">
      <c r="B37" s="43" t="s">
        <v>13</v>
      </c>
      <c r="C37" s="14"/>
      <c r="D37" s="42" t="str">
        <f t="shared" si="86"/>
        <v/>
      </c>
      <c r="E37" s="14"/>
      <c r="F37" s="42"/>
      <c r="G37" s="14"/>
      <c r="H37" s="41" t="str">
        <f t="shared" si="82"/>
        <v/>
      </c>
      <c r="I37" s="11"/>
      <c r="J37" s="40" t="str">
        <f t="shared" si="87"/>
        <v/>
      </c>
      <c r="K37" s="11"/>
      <c r="L37" s="40"/>
      <c r="M37" s="11"/>
      <c r="N37" s="39" t="str">
        <f t="shared" si="83"/>
        <v/>
      </c>
      <c r="O37" s="14"/>
      <c r="P37" s="42" t="str">
        <f t="shared" si="88"/>
        <v/>
      </c>
      <c r="Q37" s="14"/>
      <c r="R37" s="42"/>
      <c r="S37" s="14"/>
      <c r="T37" s="41" t="str">
        <f t="shared" si="84"/>
        <v/>
      </c>
      <c r="U37" s="11"/>
      <c r="V37" s="40" t="str">
        <f t="shared" si="89"/>
        <v/>
      </c>
      <c r="W37" s="11"/>
      <c r="X37" s="40"/>
      <c r="Y37" s="11"/>
      <c r="Z37" s="39" t="str">
        <f t="shared" si="85"/>
        <v/>
      </c>
    </row>
    <row r="38" spans="2:26" x14ac:dyDescent="0.25">
      <c r="B38" s="43" t="s">
        <v>12</v>
      </c>
      <c r="C38" s="14"/>
      <c r="D38" s="42" t="str">
        <f t="shared" si="86"/>
        <v/>
      </c>
      <c r="E38" s="14"/>
      <c r="F38" s="42"/>
      <c r="G38" s="14"/>
      <c r="H38" s="41" t="str">
        <f t="shared" si="82"/>
        <v/>
      </c>
      <c r="I38" s="11"/>
      <c r="J38" s="40" t="str">
        <f t="shared" si="87"/>
        <v/>
      </c>
      <c r="K38" s="11"/>
      <c r="L38" s="40"/>
      <c r="M38" s="11"/>
      <c r="N38" s="39" t="str">
        <f t="shared" si="83"/>
        <v/>
      </c>
      <c r="O38" s="14"/>
      <c r="P38" s="42" t="str">
        <f t="shared" si="88"/>
        <v/>
      </c>
      <c r="Q38" s="14"/>
      <c r="R38" s="42"/>
      <c r="S38" s="14"/>
      <c r="T38" s="41" t="str">
        <f t="shared" si="84"/>
        <v/>
      </c>
      <c r="U38" s="11"/>
      <c r="V38" s="40" t="str">
        <f t="shared" si="89"/>
        <v/>
      </c>
      <c r="W38" s="11"/>
      <c r="X38" s="40"/>
      <c r="Y38" s="11"/>
      <c r="Z38" s="39" t="str">
        <f t="shared" si="85"/>
        <v/>
      </c>
    </row>
    <row r="39" spans="2:26" x14ac:dyDescent="0.25">
      <c r="B39" s="43" t="s">
        <v>11</v>
      </c>
      <c r="C39" s="14"/>
      <c r="D39" s="42" t="str">
        <f t="shared" si="86"/>
        <v/>
      </c>
      <c r="E39" s="14"/>
      <c r="F39" s="42"/>
      <c r="G39" s="14"/>
      <c r="H39" s="41" t="str">
        <f t="shared" si="82"/>
        <v/>
      </c>
      <c r="I39" s="11"/>
      <c r="J39" s="40" t="str">
        <f t="shared" si="87"/>
        <v/>
      </c>
      <c r="K39" s="11"/>
      <c r="L39" s="40"/>
      <c r="M39" s="11"/>
      <c r="N39" s="39" t="str">
        <f t="shared" si="83"/>
        <v/>
      </c>
      <c r="O39" s="14"/>
      <c r="P39" s="42" t="str">
        <f t="shared" si="88"/>
        <v/>
      </c>
      <c r="Q39" s="14"/>
      <c r="R39" s="42"/>
      <c r="S39" s="14"/>
      <c r="T39" s="41" t="str">
        <f t="shared" si="84"/>
        <v/>
      </c>
      <c r="U39" s="11"/>
      <c r="V39" s="40" t="str">
        <f t="shared" si="89"/>
        <v/>
      </c>
      <c r="W39" s="11"/>
      <c r="X39" s="40"/>
      <c r="Y39" s="11"/>
      <c r="Z39" s="39" t="str">
        <f t="shared" si="85"/>
        <v/>
      </c>
    </row>
    <row r="40" spans="2:26" x14ac:dyDescent="0.25">
      <c r="B40" s="59" t="s">
        <v>38</v>
      </c>
      <c r="C40" s="14"/>
      <c r="D40" s="42" t="str">
        <f t="shared" si="86"/>
        <v/>
      </c>
      <c r="E40" s="14"/>
      <c r="F40" s="42"/>
      <c r="G40" s="14"/>
      <c r="H40" s="41" t="str">
        <f t="shared" si="82"/>
        <v/>
      </c>
      <c r="I40" s="11"/>
      <c r="J40" s="40" t="str">
        <f t="shared" si="87"/>
        <v/>
      </c>
      <c r="K40" s="11"/>
      <c r="L40" s="40"/>
      <c r="M40" s="11"/>
      <c r="N40" s="39" t="str">
        <f t="shared" si="83"/>
        <v/>
      </c>
      <c r="O40" s="14"/>
      <c r="P40" s="42" t="str">
        <f t="shared" si="88"/>
        <v/>
      </c>
      <c r="Q40" s="14"/>
      <c r="R40" s="42"/>
      <c r="S40" s="14"/>
      <c r="T40" s="41" t="str">
        <f t="shared" si="84"/>
        <v/>
      </c>
      <c r="U40" s="11"/>
      <c r="V40" s="40" t="str">
        <f t="shared" si="89"/>
        <v/>
      </c>
      <c r="W40" s="11"/>
      <c r="X40" s="40"/>
      <c r="Y40" s="11"/>
      <c r="Z40" s="39" t="str">
        <f t="shared" si="85"/>
        <v/>
      </c>
    </row>
    <row r="41" spans="2:26" x14ac:dyDescent="0.25">
      <c r="B41" s="43" t="s">
        <v>9</v>
      </c>
      <c r="C41" s="14"/>
      <c r="D41" s="42" t="str">
        <f t="shared" si="86"/>
        <v/>
      </c>
      <c r="E41" s="14"/>
      <c r="F41" s="42"/>
      <c r="G41" s="14"/>
      <c r="H41" s="41" t="str">
        <f t="shared" si="82"/>
        <v/>
      </c>
      <c r="I41" s="11"/>
      <c r="J41" s="40" t="str">
        <f t="shared" si="87"/>
        <v/>
      </c>
      <c r="K41" s="11"/>
      <c r="L41" s="40"/>
      <c r="M41" s="11"/>
      <c r="N41" s="39" t="str">
        <f t="shared" si="83"/>
        <v/>
      </c>
      <c r="O41" s="14"/>
      <c r="P41" s="42" t="str">
        <f t="shared" si="88"/>
        <v/>
      </c>
      <c r="Q41" s="14"/>
      <c r="R41" s="42"/>
      <c r="S41" s="14"/>
      <c r="T41" s="41" t="str">
        <f t="shared" si="84"/>
        <v/>
      </c>
      <c r="U41" s="11"/>
      <c r="V41" s="40" t="str">
        <f t="shared" si="89"/>
        <v/>
      </c>
      <c r="W41" s="11"/>
      <c r="X41" s="40"/>
      <c r="Y41" s="11"/>
      <c r="Z41" s="39" t="str">
        <f t="shared" si="85"/>
        <v/>
      </c>
    </row>
    <row r="42" spans="2:26" x14ac:dyDescent="0.25">
      <c r="B42" s="43" t="s">
        <v>8</v>
      </c>
      <c r="C42" s="14">
        <v>51</v>
      </c>
      <c r="D42" s="42">
        <f t="shared" si="86"/>
        <v>0.35915492957746481</v>
      </c>
      <c r="E42" s="14"/>
      <c r="F42" s="42"/>
      <c r="G42" s="14">
        <v>3216</v>
      </c>
      <c r="H42" s="41">
        <f t="shared" si="82"/>
        <v>0.14296510335630139</v>
      </c>
      <c r="I42" s="11">
        <v>79</v>
      </c>
      <c r="J42" s="40">
        <f t="shared" si="87"/>
        <v>0.20789473684210527</v>
      </c>
      <c r="K42" s="11"/>
      <c r="L42" s="40"/>
      <c r="M42" s="11">
        <v>2673</v>
      </c>
      <c r="N42" s="39">
        <f t="shared" si="83"/>
        <v>9.4093213179386084E-2</v>
      </c>
      <c r="O42" s="14">
        <v>105</v>
      </c>
      <c r="P42" s="42">
        <f t="shared" si="88"/>
        <v>0.15601783060921248</v>
      </c>
      <c r="Q42" s="14"/>
      <c r="R42" s="42"/>
      <c r="S42" s="14">
        <v>2272</v>
      </c>
      <c r="T42" s="41">
        <f t="shared" si="84"/>
        <v>5.8893669967338899E-2</v>
      </c>
      <c r="U42" s="11">
        <v>123</v>
      </c>
      <c r="V42" s="40">
        <f t="shared" si="89"/>
        <v>0.1144186046511628</v>
      </c>
      <c r="W42" s="11"/>
      <c r="X42" s="40"/>
      <c r="Y42" s="11">
        <v>2969.3893099999996</v>
      </c>
      <c r="Z42" s="39">
        <f t="shared" si="85"/>
        <v>5.0430305895560981E-2</v>
      </c>
    </row>
    <row r="43" spans="2:26" x14ac:dyDescent="0.25">
      <c r="B43" s="43" t="s">
        <v>7</v>
      </c>
      <c r="C43" s="14"/>
      <c r="D43" s="42" t="str">
        <f t="shared" si="86"/>
        <v/>
      </c>
      <c r="E43" s="14"/>
      <c r="F43" s="42"/>
      <c r="G43" s="14"/>
      <c r="H43" s="41" t="str">
        <f t="shared" si="82"/>
        <v/>
      </c>
      <c r="I43" s="11"/>
      <c r="J43" s="40" t="str">
        <f t="shared" si="87"/>
        <v/>
      </c>
      <c r="K43" s="11"/>
      <c r="L43" s="40"/>
      <c r="M43" s="11"/>
      <c r="N43" s="39" t="str">
        <f t="shared" si="83"/>
        <v/>
      </c>
      <c r="O43" s="14"/>
      <c r="P43" s="42" t="str">
        <f t="shared" si="88"/>
        <v/>
      </c>
      <c r="Q43" s="14"/>
      <c r="R43" s="42"/>
      <c r="S43" s="14"/>
      <c r="T43" s="41" t="str">
        <f t="shared" si="84"/>
        <v/>
      </c>
      <c r="U43" s="11">
        <v>9</v>
      </c>
      <c r="V43" s="40">
        <f t="shared" si="89"/>
        <v>8.3720930232558145E-3</v>
      </c>
      <c r="W43" s="11"/>
      <c r="X43" s="40"/>
      <c r="Y43" s="11">
        <v>20007.56164</v>
      </c>
      <c r="Z43" s="39">
        <f t="shared" si="85"/>
        <v>0.33979628414890867</v>
      </c>
    </row>
    <row r="44" spans="2:26" x14ac:dyDescent="0.25">
      <c r="B44" s="43" t="s">
        <v>6</v>
      </c>
      <c r="C44" s="14"/>
      <c r="D44" s="42" t="str">
        <f t="shared" si="86"/>
        <v/>
      </c>
      <c r="E44" s="14"/>
      <c r="F44" s="42"/>
      <c r="G44" s="14"/>
      <c r="H44" s="12" t="str">
        <f t="shared" si="82"/>
        <v/>
      </c>
      <c r="I44" s="11"/>
      <c r="J44" s="40" t="str">
        <f t="shared" si="87"/>
        <v/>
      </c>
      <c r="K44" s="11"/>
      <c r="L44" s="40"/>
      <c r="M44" s="11"/>
      <c r="N44" s="9" t="str">
        <f t="shared" si="83"/>
        <v/>
      </c>
      <c r="O44" s="14"/>
      <c r="P44" s="42" t="str">
        <f t="shared" si="88"/>
        <v/>
      </c>
      <c r="Q44" s="14"/>
      <c r="R44" s="42"/>
      <c r="S44" s="14"/>
      <c r="T44" s="12" t="str">
        <f t="shared" si="84"/>
        <v/>
      </c>
      <c r="U44" s="11"/>
      <c r="V44" s="40" t="str">
        <f t="shared" si="89"/>
        <v/>
      </c>
      <c r="W44" s="11"/>
      <c r="X44" s="40"/>
      <c r="Y44" s="11"/>
      <c r="Z44" s="9" t="str">
        <f t="shared" si="85"/>
        <v/>
      </c>
    </row>
    <row r="45" spans="2:26" x14ac:dyDescent="0.25">
      <c r="B45" s="43" t="s">
        <v>5</v>
      </c>
      <c r="C45" s="14"/>
      <c r="D45" s="42" t="str">
        <f t="shared" si="86"/>
        <v/>
      </c>
      <c r="E45" s="14"/>
      <c r="F45" s="42"/>
      <c r="G45" s="14"/>
      <c r="H45" s="41" t="str">
        <f t="shared" si="82"/>
        <v/>
      </c>
      <c r="I45" s="11"/>
      <c r="J45" s="40" t="str">
        <f t="shared" si="87"/>
        <v/>
      </c>
      <c r="K45" s="11"/>
      <c r="L45" s="40"/>
      <c r="M45" s="11"/>
      <c r="N45" s="39" t="str">
        <f t="shared" si="83"/>
        <v/>
      </c>
      <c r="O45" s="14"/>
      <c r="P45" s="42" t="str">
        <f t="shared" si="88"/>
        <v/>
      </c>
      <c r="Q45" s="14"/>
      <c r="R45" s="42"/>
      <c r="S45" s="14"/>
      <c r="T45" s="41" t="str">
        <f t="shared" si="84"/>
        <v/>
      </c>
      <c r="U45" s="11"/>
      <c r="V45" s="40" t="str">
        <f t="shared" si="89"/>
        <v/>
      </c>
      <c r="W45" s="11"/>
      <c r="X45" s="40"/>
      <c r="Y45" s="11"/>
      <c r="Z45" s="39" t="str">
        <f t="shared" si="85"/>
        <v/>
      </c>
    </row>
    <row r="46" spans="2:26" x14ac:dyDescent="0.25">
      <c r="B46" s="38" t="s">
        <v>0</v>
      </c>
      <c r="C46" s="36">
        <f t="shared" ref="C46" si="90">SUM(C34:C45)</f>
        <v>142</v>
      </c>
      <c r="D46" s="37">
        <f t="shared" ref="D46" si="91">SUM(D34:D45)</f>
        <v>1</v>
      </c>
      <c r="E46" s="36">
        <f t="shared" ref="E46" si="92">SUM(E34:E45)</f>
        <v>0</v>
      </c>
      <c r="F46" s="37">
        <f t="shared" ref="F46" si="93">SUM(F34:F45)</f>
        <v>0</v>
      </c>
      <c r="G46" s="36">
        <f>SUM(G34:G45)</f>
        <v>22495</v>
      </c>
      <c r="H46" s="35">
        <f t="shared" ref="H46" si="94">SUM(H34:H45)</f>
        <v>1</v>
      </c>
      <c r="I46" s="33">
        <f t="shared" ref="I46" si="95">SUM(I34:I45)</f>
        <v>380</v>
      </c>
      <c r="J46" s="34">
        <f t="shared" ref="J46" si="96">SUM(J34:J45)</f>
        <v>1</v>
      </c>
      <c r="K46" s="33">
        <f t="shared" ref="K46" si="97">SUM(K34:K45)</f>
        <v>0</v>
      </c>
      <c r="L46" s="34">
        <f t="shared" ref="L46" si="98">SUM(L34:L45)</f>
        <v>0</v>
      </c>
      <c r="M46" s="33">
        <f>SUM(M34:M45)</f>
        <v>28408</v>
      </c>
      <c r="N46" s="32">
        <f t="shared" ref="N46" si="99">SUM(N34:N45)</f>
        <v>1</v>
      </c>
      <c r="O46" s="36">
        <f t="shared" ref="O46" si="100">SUM(O34:O45)</f>
        <v>673</v>
      </c>
      <c r="P46" s="37">
        <f t="shared" ref="P46" si="101">SUM(P34:P45)</f>
        <v>1</v>
      </c>
      <c r="Q46" s="36">
        <f t="shared" ref="Q46" si="102">SUM(Q34:Q45)</f>
        <v>0</v>
      </c>
      <c r="R46" s="37">
        <f t="shared" ref="R46" si="103">SUM(R34:R45)</f>
        <v>0</v>
      </c>
      <c r="S46" s="36">
        <f>SUM(S34:S45)</f>
        <v>38578</v>
      </c>
      <c r="T46" s="35">
        <f t="shared" ref="T46:X46" si="104">SUM(T34:T45)</f>
        <v>1</v>
      </c>
      <c r="U46" s="33">
        <f t="shared" si="104"/>
        <v>1075</v>
      </c>
      <c r="V46" s="34">
        <f t="shared" si="104"/>
        <v>1</v>
      </c>
      <c r="W46" s="33">
        <f t="shared" si="104"/>
        <v>0</v>
      </c>
      <c r="X46" s="34">
        <f t="shared" si="104"/>
        <v>0</v>
      </c>
      <c r="Y46" s="33">
        <f>SUM(Y34:Y45)</f>
        <v>58881.048949999997</v>
      </c>
      <c r="Z46" s="32">
        <f t="shared" ref="Z46" si="105">SUM(Z34:Z45)</f>
        <v>1</v>
      </c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>
        <f>C46</f>
        <v>142</v>
      </c>
      <c r="D48" s="19">
        <f>IFERROR(IF(C48&lt;&gt;"",C48/C$50,""),"")</f>
        <v>1</v>
      </c>
      <c r="E48" s="21"/>
      <c r="F48" s="19"/>
      <c r="G48" s="20">
        <f t="shared" ref="G48" si="106">G46</f>
        <v>22495</v>
      </c>
      <c r="H48" s="19">
        <f>IFERROR(IF(G48&lt;&gt;"",G48/G$50,""),"")</f>
        <v>1</v>
      </c>
      <c r="I48" s="18">
        <f>I46</f>
        <v>380</v>
      </c>
      <c r="J48" s="16">
        <f>IFERROR(IF(I48&lt;&gt;"",I48/I$50,""),"")</f>
        <v>1</v>
      </c>
      <c r="K48" s="18"/>
      <c r="L48" s="16"/>
      <c r="M48" s="17">
        <f t="shared" ref="M48" si="107">M46</f>
        <v>28408</v>
      </c>
      <c r="N48" s="16">
        <f>IFERROR(IF(M48&lt;&gt;"",M48/M$50,""),"")</f>
        <v>1</v>
      </c>
      <c r="O48" s="21">
        <f>O46</f>
        <v>673</v>
      </c>
      <c r="P48" s="19">
        <f>IFERROR(IF(O48&lt;&gt;"",O48/O$50,""),"")</f>
        <v>1</v>
      </c>
      <c r="Q48" s="21"/>
      <c r="R48" s="19"/>
      <c r="S48" s="20">
        <f t="shared" ref="S48" si="108">S46</f>
        <v>38578</v>
      </c>
      <c r="T48" s="19">
        <f>IFERROR(IF(S48&lt;&gt;"",S48/S$50,""),"")</f>
        <v>1</v>
      </c>
      <c r="U48" s="18">
        <f>U46</f>
        <v>1075</v>
      </c>
      <c r="V48" s="16">
        <f>IFERROR(IF(U48&lt;&gt;"",U48/U$50,""),"")</f>
        <v>1</v>
      </c>
      <c r="W48" s="18"/>
      <c r="X48" s="16"/>
      <c r="Y48" s="17">
        <f t="shared" ref="Y48" si="109">Y46</f>
        <v>58881.048949999997</v>
      </c>
      <c r="Z48" s="16">
        <f>IFERROR(IF(Y48&lt;&gt;"",Y48/Y$50,""),"")</f>
        <v>1</v>
      </c>
    </row>
    <row r="49" spans="2:26" x14ac:dyDescent="0.25">
      <c r="B49" s="27" t="s">
        <v>3</v>
      </c>
      <c r="C49" s="14"/>
      <c r="D49" s="12" t="str">
        <f>IFERROR(IF(C49&lt;&gt;"",C49/C$50,""),"")</f>
        <v/>
      </c>
      <c r="E49" s="14"/>
      <c r="F49" s="12"/>
      <c r="G49" s="13"/>
      <c r="H49" s="12" t="str">
        <f>IFERROR(IF(G49&lt;&gt;"",G49/G$50,""),"")</f>
        <v/>
      </c>
      <c r="I49" s="11"/>
      <c r="J49" s="9" t="str">
        <f>IFERROR(IF(I49&lt;&gt;"",I49/I$50,""),"")</f>
        <v/>
      </c>
      <c r="K49" s="11"/>
      <c r="L49" s="9"/>
      <c r="M49" s="10"/>
      <c r="N49" s="9" t="str">
        <f>IFERROR(IF(M49&lt;&gt;"",M49/M$50,""),"")</f>
        <v/>
      </c>
      <c r="O49" s="14"/>
      <c r="P49" s="12" t="str">
        <f>IFERROR(IF(O49&lt;&gt;"",O49/O$50,""),"")</f>
        <v/>
      </c>
      <c r="Q49" s="14"/>
      <c r="R49" s="12"/>
      <c r="S49" s="13"/>
      <c r="T49" s="12" t="str">
        <f>IFERROR(IF(S49&lt;&gt;"",S49/S$50,""),"")</f>
        <v/>
      </c>
      <c r="U49" s="11"/>
      <c r="V49" s="9" t="str">
        <f>IFERROR(IF(U49&lt;&gt;"",U49/U$50,""),"")</f>
        <v/>
      </c>
      <c r="W49" s="11"/>
      <c r="X49" s="9"/>
      <c r="Y49" s="10"/>
      <c r="Z49" s="9" t="str">
        <f>IFERROR(IF(Y49&lt;&gt;"",Y49/Y$50,""),"")</f>
        <v/>
      </c>
    </row>
    <row r="50" spans="2:26" x14ac:dyDescent="0.25">
      <c r="B50" s="26" t="s">
        <v>0</v>
      </c>
      <c r="C50" s="7">
        <f>SUM(C48:C49)</f>
        <v>142</v>
      </c>
      <c r="D50" s="5">
        <f t="shared" ref="D50" si="110">SUM(D48:D49)</f>
        <v>1</v>
      </c>
      <c r="E50" s="7"/>
      <c r="F50" s="5"/>
      <c r="G50" s="6">
        <f t="shared" ref="G50" si="111">SUM(G48:G49)</f>
        <v>22495</v>
      </c>
      <c r="H50" s="5">
        <f t="shared" ref="H50" si="112">SUM(H48:H49)</f>
        <v>1</v>
      </c>
      <c r="I50" s="4">
        <f>SUM(I48:I49)</f>
        <v>380</v>
      </c>
      <c r="J50" s="2">
        <f t="shared" ref="J50" si="113">SUM(J48:J49)</f>
        <v>1</v>
      </c>
      <c r="K50" s="4"/>
      <c r="L50" s="2"/>
      <c r="M50" s="3">
        <f t="shared" ref="M50" si="114">SUM(M48:M49)</f>
        <v>28408</v>
      </c>
      <c r="N50" s="2">
        <f t="shared" ref="N50" si="115">SUM(N48:N49)</f>
        <v>1</v>
      </c>
      <c r="O50" s="7">
        <f>SUM(O48:O49)</f>
        <v>673</v>
      </c>
      <c r="P50" s="5">
        <f t="shared" ref="P50" si="116">SUM(P48:P49)</f>
        <v>1</v>
      </c>
      <c r="Q50" s="7"/>
      <c r="R50" s="5"/>
      <c r="S50" s="6">
        <f t="shared" ref="S50" si="117">SUM(S48:S49)</f>
        <v>38578</v>
      </c>
      <c r="T50" s="5">
        <f t="shared" ref="T50" si="118">SUM(T48:T49)</f>
        <v>1</v>
      </c>
      <c r="U50" s="4">
        <f>SUM(U48:U49)</f>
        <v>1075</v>
      </c>
      <c r="V50" s="2">
        <f t="shared" ref="V50" si="119">SUM(V48:V49)</f>
        <v>1</v>
      </c>
      <c r="W50" s="4"/>
      <c r="X50" s="2"/>
      <c r="Y50" s="3">
        <f t="shared" ref="Y50" si="120">SUM(Y48:Y49)</f>
        <v>58881.048949999997</v>
      </c>
      <c r="Z50" s="2">
        <f t="shared" ref="Z50" si="121">SUM(Z48:Z49)</f>
        <v>1</v>
      </c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>
        <f>C34</f>
        <v>91</v>
      </c>
      <c r="D52" s="19">
        <f>IFERROR(IF(C52&lt;&gt;"",C52/C$54,""),"")</f>
        <v>0.64084507042253525</v>
      </c>
      <c r="E52" s="21"/>
      <c r="F52" s="19"/>
      <c r="G52" s="20">
        <f t="shared" ref="G52" si="122">G34</f>
        <v>19279</v>
      </c>
      <c r="H52" s="19">
        <f>IFERROR(IF(G52&lt;&gt;"",G52/G$54,""),"")</f>
        <v>0.85703489664369858</v>
      </c>
      <c r="I52" s="18">
        <f>I34</f>
        <v>301</v>
      </c>
      <c r="J52" s="16">
        <f>IFERROR(IF(I52&lt;&gt;"",I52/I$54,""),"")</f>
        <v>0.79210526315789476</v>
      </c>
      <c r="K52" s="18"/>
      <c r="L52" s="16"/>
      <c r="M52" s="17">
        <f t="shared" ref="M52" si="123">M34</f>
        <v>25735</v>
      </c>
      <c r="N52" s="16">
        <f>IFERROR(IF(M52&lt;&gt;"",M52/M$54,""),"")</f>
        <v>0.90590678682061387</v>
      </c>
      <c r="O52" s="21">
        <f>O34</f>
        <v>568</v>
      </c>
      <c r="P52" s="19">
        <f>IFERROR(IF(O52&lt;&gt;"",O52/O$54,""),"")</f>
        <v>0.84398216939078752</v>
      </c>
      <c r="Q52" s="21"/>
      <c r="R52" s="19"/>
      <c r="S52" s="20">
        <f t="shared" ref="S52" si="124">S34</f>
        <v>36306</v>
      </c>
      <c r="T52" s="19">
        <f>IFERROR(IF(S52&lt;&gt;"",S52/S$54,""),"")</f>
        <v>0.94110633003266109</v>
      </c>
      <c r="U52" s="18">
        <f>U46-U53</f>
        <v>952</v>
      </c>
      <c r="V52" s="16">
        <f>IFERROR(IF(U52&lt;&gt;"",U52/U$54,""),"")</f>
        <v>0.88558139534883717</v>
      </c>
      <c r="W52" s="18"/>
      <c r="X52" s="16"/>
      <c r="Y52" s="17">
        <f>Y46-Y53</f>
        <v>55911.659639999998</v>
      </c>
      <c r="Z52" s="16">
        <f>IFERROR(IF(Y52&lt;&gt;"",Y52/Y$54,""),"")</f>
        <v>0.94956969410443903</v>
      </c>
    </row>
    <row r="53" spans="2:26" x14ac:dyDescent="0.25">
      <c r="B53" s="15" t="s">
        <v>1</v>
      </c>
      <c r="C53" s="14">
        <f>C42</f>
        <v>51</v>
      </c>
      <c r="D53" s="12">
        <f>IFERROR(IF(C53&lt;&gt;"",C53/C$54,""),"")</f>
        <v>0.35915492957746481</v>
      </c>
      <c r="E53" s="14"/>
      <c r="F53" s="12"/>
      <c r="G53" s="13">
        <f t="shared" ref="G53" si="125">G42</f>
        <v>3216</v>
      </c>
      <c r="H53" s="12">
        <f>IFERROR(IF(G53&lt;&gt;"",G53/G$54,""),"")</f>
        <v>0.14296510335630139</v>
      </c>
      <c r="I53" s="11">
        <f>I42</f>
        <v>79</v>
      </c>
      <c r="J53" s="9">
        <f>IFERROR(IF(I53&lt;&gt;"",I53/I$54,""),"")</f>
        <v>0.20789473684210527</v>
      </c>
      <c r="K53" s="11"/>
      <c r="L53" s="9"/>
      <c r="M53" s="10">
        <f t="shared" ref="M53" si="126">M42</f>
        <v>2673</v>
      </c>
      <c r="N53" s="9">
        <f>IFERROR(IF(M53&lt;&gt;"",M53/M$54,""),"")</f>
        <v>9.4093213179386084E-2</v>
      </c>
      <c r="O53" s="14">
        <f>O42</f>
        <v>105</v>
      </c>
      <c r="P53" s="12">
        <f>IFERROR(IF(O53&lt;&gt;"",O53/O$54,""),"")</f>
        <v>0.15601783060921248</v>
      </c>
      <c r="Q53" s="14"/>
      <c r="R53" s="12"/>
      <c r="S53" s="13">
        <f t="shared" ref="S53" si="127">S42</f>
        <v>2272</v>
      </c>
      <c r="T53" s="12">
        <f>IFERROR(IF(S53&lt;&gt;"",S53/S$54,""),"")</f>
        <v>5.8893669967338899E-2</v>
      </c>
      <c r="U53" s="11">
        <f>U42</f>
        <v>123</v>
      </c>
      <c r="V53" s="9">
        <f>IFERROR(IF(U53&lt;&gt;"",U53/U$54,""),"")</f>
        <v>0.1144186046511628</v>
      </c>
      <c r="W53" s="11"/>
      <c r="X53" s="9"/>
      <c r="Y53" s="10">
        <f t="shared" ref="Y53" si="128">Y42</f>
        <v>2969.3893099999996</v>
      </c>
      <c r="Z53" s="9">
        <f>IFERROR(IF(Y53&lt;&gt;"",Y53/Y$54,""),"")</f>
        <v>5.0430305895560981E-2</v>
      </c>
    </row>
    <row r="54" spans="2:26" x14ac:dyDescent="0.25">
      <c r="B54" s="8" t="s">
        <v>0</v>
      </c>
      <c r="C54" s="7">
        <f>SUM(C52:C53)</f>
        <v>142</v>
      </c>
      <c r="D54" s="5">
        <f t="shared" ref="D54" si="129">SUM(D52:D53)</f>
        <v>1</v>
      </c>
      <c r="E54" s="7"/>
      <c r="F54" s="5"/>
      <c r="G54" s="6">
        <f t="shared" ref="G54" si="130">SUM(G52:G53)</f>
        <v>22495</v>
      </c>
      <c r="H54" s="5">
        <f t="shared" ref="H54" si="131">SUM(H52:H53)</f>
        <v>1</v>
      </c>
      <c r="I54" s="4">
        <f>SUM(I52:I53)</f>
        <v>380</v>
      </c>
      <c r="J54" s="2">
        <f t="shared" ref="J54" si="132">SUM(J52:J53)</f>
        <v>1</v>
      </c>
      <c r="K54" s="4"/>
      <c r="L54" s="2"/>
      <c r="M54" s="3">
        <f t="shared" ref="M54" si="133">SUM(M52:M53)</f>
        <v>28408</v>
      </c>
      <c r="N54" s="2">
        <f t="shared" ref="N54" si="134">SUM(N52:N53)</f>
        <v>1</v>
      </c>
      <c r="O54" s="7">
        <f>SUM(O52:O53)</f>
        <v>673</v>
      </c>
      <c r="P54" s="5">
        <f t="shared" ref="P54" si="135">SUM(P52:P53)</f>
        <v>1</v>
      </c>
      <c r="Q54" s="7"/>
      <c r="R54" s="5"/>
      <c r="S54" s="6">
        <f t="shared" ref="S54" si="136">SUM(S52:S53)</f>
        <v>38578</v>
      </c>
      <c r="T54" s="5">
        <f t="shared" ref="T54" si="137">SUM(T52:T53)</f>
        <v>1</v>
      </c>
      <c r="U54" s="4">
        <f>SUM(U52:U53)</f>
        <v>1075</v>
      </c>
      <c r="V54" s="2">
        <f t="shared" ref="V54" si="138">SUM(V52:V53)</f>
        <v>1</v>
      </c>
      <c r="W54" s="4"/>
      <c r="X54" s="2"/>
      <c r="Y54" s="3">
        <f t="shared" ref="Y54" si="139">SUM(Y52:Y53)</f>
        <v>58881.048949999997</v>
      </c>
      <c r="Z54" s="2">
        <f t="shared" ref="Z54" si="140">SUM(Z52:Z53)</f>
        <v>1</v>
      </c>
    </row>
  </sheetData>
  <mergeCells count="33">
    <mergeCell ref="C3:H3"/>
    <mergeCell ref="C6:H6"/>
    <mergeCell ref="I6:N6"/>
    <mergeCell ref="O6:T6"/>
    <mergeCell ref="U6:Z6"/>
    <mergeCell ref="C32:D32"/>
    <mergeCell ref="E32:F32"/>
    <mergeCell ref="G32:H32"/>
    <mergeCell ref="I32:J32"/>
    <mergeCell ref="K32:L32"/>
    <mergeCell ref="Y7:Z7"/>
    <mergeCell ref="C31:H31"/>
    <mergeCell ref="I31:N31"/>
    <mergeCell ref="O31:T31"/>
    <mergeCell ref="U31:Z31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  <mergeCell ref="Y32:Z32"/>
    <mergeCell ref="M32:N32"/>
    <mergeCell ref="O32:P32"/>
    <mergeCell ref="Q32:R32"/>
    <mergeCell ref="S32:T32"/>
    <mergeCell ref="U32:V32"/>
    <mergeCell ref="W32:X32"/>
  </mergeCells>
  <dataValidations disablePrompts="1" count="1">
    <dataValidation type="list" allowBlank="1" showInputMessage="1" showErrorMessage="1" sqref="B7 B32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7" orientation="landscape" verticalDpi="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G1" sqref="G1"/>
    </sheetView>
  </sheetViews>
  <sheetFormatPr defaultColWidth="9.140625" defaultRowHeight="15" x14ac:dyDescent="0.25"/>
  <cols>
    <col min="1" max="1" width="2" style="1" customWidth="1"/>
    <col min="2" max="2" width="22.85546875" style="1" customWidth="1"/>
    <col min="3" max="3" width="9.28515625" style="1" customWidth="1"/>
    <col min="4" max="4" width="8.140625" style="1" customWidth="1"/>
    <col min="5" max="5" width="9.28515625" style="1" customWidth="1"/>
    <col min="6" max="6" width="8.5703125" style="1" customWidth="1"/>
    <col min="7" max="7" width="10.85546875" style="1" customWidth="1"/>
    <col min="8" max="8" width="8.42578125" style="1" customWidth="1"/>
    <col min="9" max="9" width="8.7109375" style="1" customWidth="1"/>
    <col min="10" max="12" width="9.140625" style="1"/>
    <col min="13" max="13" width="9.85546875" style="1" bestFit="1" customWidth="1"/>
    <col min="14" max="14" width="9.140625" style="1"/>
    <col min="15" max="15" width="8.5703125" style="1" customWidth="1"/>
    <col min="16" max="16" width="9.140625" style="1"/>
    <col min="17" max="17" width="8.5703125" style="1" customWidth="1"/>
    <col min="18" max="18" width="9.140625" style="1"/>
    <col min="19" max="19" width="9.85546875" style="1" bestFit="1" customWidth="1"/>
    <col min="20" max="24" width="9.140625" style="1"/>
    <col min="25" max="25" width="9.85546875" style="1" bestFit="1" customWidth="1"/>
    <col min="26" max="16384" width="9.140625" style="1"/>
  </cols>
  <sheetData>
    <row r="1" spans="1:29" ht="18.75" x14ac:dyDescent="0.3">
      <c r="B1" s="57" t="s">
        <v>34</v>
      </c>
    </row>
    <row r="2" spans="1:29" ht="18.75" x14ac:dyDescent="0.3">
      <c r="B2" s="58" t="s">
        <v>33</v>
      </c>
    </row>
    <row r="3" spans="1:29" ht="18.75" x14ac:dyDescent="0.3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 x14ac:dyDescent="0.25">
      <c r="A4" s="31"/>
      <c r="B4" s="25"/>
      <c r="C4" s="55"/>
      <c r="D4" s="31"/>
      <c r="E4" s="31"/>
      <c r="F4" s="31"/>
      <c r="G4" s="31"/>
      <c r="H4" s="31"/>
    </row>
    <row r="5" spans="1:29" x14ac:dyDescent="0.25">
      <c r="A5" s="31"/>
    </row>
    <row r="6" spans="1:29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  <c r="AC6" s="1">
        <v>2015</v>
      </c>
    </row>
    <row r="7" spans="1:29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  <c r="AC7" s="1">
        <f>AC6+1</f>
        <v>2016</v>
      </c>
    </row>
    <row r="8" spans="1:29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 x14ac:dyDescent="0.25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 x14ac:dyDescent="0.25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 x14ac:dyDescent="0.25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 x14ac:dyDescent="0.25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 x14ac:dyDescent="0.25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 x14ac:dyDescent="0.25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 x14ac:dyDescent="0.25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 x14ac:dyDescent="0.25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 x14ac:dyDescent="0.25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 x14ac:dyDescent="0.25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 x14ac:dyDescent="0.25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 x14ac:dyDescent="0.25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 x14ac:dyDescent="0.25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 x14ac:dyDescent="0.25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 x14ac:dyDescent="0.25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 x14ac:dyDescent="0.25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 x14ac:dyDescent="0.25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 x14ac:dyDescent="0.3">
      <c r="B31" s="53" t="s">
        <v>26</v>
      </c>
      <c r="C31" s="63" t="s">
        <v>25</v>
      </c>
      <c r="D31" s="64"/>
      <c r="E31" s="64"/>
      <c r="F31" s="64"/>
      <c r="G31" s="64"/>
      <c r="H31" s="65"/>
      <c r="I31" s="63" t="s">
        <v>24</v>
      </c>
      <c r="J31" s="64"/>
      <c r="K31" s="64"/>
      <c r="L31" s="64"/>
      <c r="M31" s="64"/>
      <c r="N31" s="65"/>
      <c r="O31" s="63" t="s">
        <v>23</v>
      </c>
      <c r="P31" s="64"/>
      <c r="Q31" s="64"/>
      <c r="R31" s="64"/>
      <c r="S31" s="64"/>
      <c r="T31" s="65"/>
      <c r="U31" s="63" t="s">
        <v>22</v>
      </c>
      <c r="V31" s="64"/>
      <c r="W31" s="64"/>
      <c r="X31" s="64"/>
      <c r="Y31" s="64"/>
      <c r="Z31" s="65"/>
    </row>
    <row r="32" spans="1:26" ht="29.25" customHeight="1" x14ac:dyDescent="0.3">
      <c r="B32" s="52">
        <v>2023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 x14ac:dyDescent="0.25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 x14ac:dyDescent="0.25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 x14ac:dyDescent="0.25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 x14ac:dyDescent="0.25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 x14ac:dyDescent="0.25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 x14ac:dyDescent="0.25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 x14ac:dyDescent="0.25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 x14ac:dyDescent="0.25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 x14ac:dyDescent="0.25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 x14ac:dyDescent="0.25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 x14ac:dyDescent="0.25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 x14ac:dyDescent="0.25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 x14ac:dyDescent="0.25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 x14ac:dyDescent="0.25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 x14ac:dyDescent="0.25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 x14ac:dyDescent="0.25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W32:X32"/>
    <mergeCell ref="Y32:Z32"/>
    <mergeCell ref="M32:N32"/>
    <mergeCell ref="O32:P32"/>
    <mergeCell ref="Q32:R32"/>
    <mergeCell ref="S32:T32"/>
    <mergeCell ref="U32:V32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Aviad Chen</cp:lastModifiedBy>
  <dcterms:created xsi:type="dcterms:W3CDTF">2016-08-10T06:34:50Z</dcterms:created>
  <dcterms:modified xsi:type="dcterms:W3CDTF">2026-07-30T09:15:09Z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